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/>
  <mc:AlternateContent xmlns:mc="http://schemas.openxmlformats.org/markup-compatibility/2006">
    <mc:Choice Requires="x15">
      <x15ac:absPath xmlns:x15ac="http://schemas.microsoft.com/office/spreadsheetml/2010/11/ac" url="/Users/pablomarro/Documents/MarroSalud/marrofórmula/WEBINARS MARROFÓRMULA/EXCEL WEBINAR 1junio/"/>
    </mc:Choice>
  </mc:AlternateContent>
  <xr:revisionPtr revIDLastSave="0" documentId="8_{D934DA5D-9373-EB45-8DF1-D0BDB40AD358}" xr6:coauthVersionLast="47" xr6:coauthVersionMax="47" xr10:uidLastSave="{00000000-0000-0000-0000-000000000000}"/>
  <bookViews>
    <workbookView xWindow="0" yWindow="500" windowWidth="28800" windowHeight="15840" activeTab="2" xr2:uid="{00000000-000D-0000-FFFF-FFFF00000000}"/>
  </bookViews>
  <sheets>
    <sheet name="MARRO" sheetId="12" r:id="rId1"/>
    <sheet name="FARMACIA - Desglose mensual" sheetId="6" r:id="rId2"/>
    <sheet name="FARMACIA - Trimestres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7" l="1"/>
  <c r="S5" i="7"/>
  <c r="M19" i="7"/>
  <c r="M18" i="7"/>
  <c r="M5" i="7"/>
  <c r="M105" i="6"/>
  <c r="L105" i="6"/>
  <c r="J105" i="6"/>
  <c r="I105" i="6"/>
  <c r="F105" i="6"/>
  <c r="E105" i="6"/>
  <c r="D105" i="6"/>
  <c r="C105" i="6"/>
  <c r="B105" i="6"/>
  <c r="H91" i="6"/>
  <c r="H105" i="6" s="1"/>
  <c r="G91" i="6"/>
  <c r="G105" i="6" s="1"/>
  <c r="M66" i="6"/>
  <c r="L66" i="6"/>
  <c r="K66" i="6"/>
  <c r="J66" i="6"/>
  <c r="I66" i="6"/>
  <c r="H66" i="6"/>
  <c r="F66" i="6"/>
  <c r="E66" i="6"/>
  <c r="D66" i="6"/>
  <c r="C66" i="6"/>
  <c r="B66" i="6"/>
  <c r="X22" i="7" l="1"/>
  <c r="W22" i="7"/>
  <c r="V22" i="7"/>
  <c r="U22" i="7"/>
  <c r="X21" i="7"/>
  <c r="W21" i="7"/>
  <c r="V21" i="7"/>
  <c r="U21" i="7"/>
  <c r="X20" i="7"/>
  <c r="W20" i="7"/>
  <c r="V20" i="7"/>
  <c r="U20" i="7"/>
  <c r="X19" i="7"/>
  <c r="W19" i="7"/>
  <c r="V19" i="7"/>
  <c r="U19" i="7"/>
  <c r="X18" i="7"/>
  <c r="W18" i="7"/>
  <c r="V18" i="7"/>
  <c r="U18" i="7"/>
  <c r="X17" i="7"/>
  <c r="W17" i="7"/>
  <c r="V17" i="7"/>
  <c r="U17" i="7"/>
  <c r="X16" i="7"/>
  <c r="W16" i="7"/>
  <c r="V16" i="7"/>
  <c r="U16" i="7"/>
  <c r="X15" i="7"/>
  <c r="W15" i="7"/>
  <c r="V15" i="7"/>
  <c r="U15" i="7"/>
  <c r="X14" i="7"/>
  <c r="W14" i="7"/>
  <c r="V14" i="7"/>
  <c r="U14" i="7"/>
  <c r="X13" i="7"/>
  <c r="W13" i="7"/>
  <c r="V13" i="7"/>
  <c r="U13" i="7"/>
  <c r="X12" i="7"/>
  <c r="W12" i="7"/>
  <c r="V12" i="7"/>
  <c r="U12" i="7"/>
  <c r="X11" i="7"/>
  <c r="W11" i="7"/>
  <c r="V11" i="7"/>
  <c r="U11" i="7"/>
  <c r="X10" i="7"/>
  <c r="W10" i="7"/>
  <c r="V10" i="7"/>
  <c r="U10" i="7"/>
  <c r="X9" i="7"/>
  <c r="W9" i="7"/>
  <c r="V9" i="7"/>
  <c r="U9" i="7"/>
  <c r="X8" i="7"/>
  <c r="W8" i="7"/>
  <c r="V8" i="7"/>
  <c r="U8" i="7"/>
  <c r="X7" i="7"/>
  <c r="W7" i="7"/>
  <c r="V7" i="7"/>
  <c r="U7" i="7"/>
  <c r="X6" i="7"/>
  <c r="W6" i="7"/>
  <c r="V6" i="7"/>
  <c r="U6" i="7"/>
  <c r="X4" i="7"/>
  <c r="W4" i="7"/>
  <c r="V4" i="7"/>
  <c r="U4" i="7"/>
  <c r="X25" i="7"/>
  <c r="W25" i="7"/>
  <c r="V25" i="7"/>
  <c r="X24" i="7"/>
  <c r="W24" i="7"/>
  <c r="V24" i="7"/>
  <c r="X23" i="7"/>
  <c r="W23" i="7"/>
  <c r="V23" i="7"/>
  <c r="M43" i="6"/>
  <c r="L43" i="6"/>
  <c r="K43" i="6"/>
  <c r="J43" i="6"/>
  <c r="I43" i="6"/>
  <c r="H43" i="6"/>
  <c r="G43" i="6"/>
  <c r="F43" i="6"/>
  <c r="E43" i="6"/>
  <c r="D43" i="6"/>
  <c r="C43" i="6"/>
  <c r="B43" i="6"/>
  <c r="M42" i="6"/>
  <c r="L42" i="6"/>
  <c r="K42" i="6"/>
  <c r="J42" i="6"/>
  <c r="I42" i="6"/>
  <c r="H42" i="6"/>
  <c r="G42" i="6"/>
  <c r="F42" i="6"/>
  <c r="E42" i="6"/>
  <c r="D42" i="6"/>
  <c r="C42" i="6"/>
  <c r="B42" i="6"/>
  <c r="M41" i="6"/>
  <c r="L41" i="6"/>
  <c r="K41" i="6"/>
  <c r="J41" i="6"/>
  <c r="I41" i="6"/>
  <c r="H41" i="6"/>
  <c r="G41" i="6"/>
  <c r="F41" i="6"/>
  <c r="E41" i="6"/>
  <c r="D41" i="6"/>
  <c r="C41" i="6"/>
  <c r="B41" i="6"/>
  <c r="M40" i="6"/>
  <c r="L40" i="6"/>
  <c r="K40" i="6"/>
  <c r="J40" i="6"/>
  <c r="I40" i="6"/>
  <c r="H40" i="6"/>
  <c r="G40" i="6"/>
  <c r="F40" i="6"/>
  <c r="E40" i="6"/>
  <c r="D40" i="6"/>
  <c r="C40" i="6"/>
  <c r="B40" i="6"/>
  <c r="M39" i="6"/>
  <c r="L39" i="6"/>
  <c r="K39" i="6"/>
  <c r="J39" i="6"/>
  <c r="I39" i="6"/>
  <c r="H39" i="6"/>
  <c r="G39" i="6"/>
  <c r="F39" i="6"/>
  <c r="E39" i="6"/>
  <c r="D39" i="6"/>
  <c r="C39" i="6"/>
  <c r="B39" i="6"/>
  <c r="M38" i="6"/>
  <c r="L38" i="6"/>
  <c r="K38" i="6"/>
  <c r="J38" i="6"/>
  <c r="I38" i="6"/>
  <c r="H38" i="6"/>
  <c r="G38" i="6"/>
  <c r="F38" i="6"/>
  <c r="E38" i="6"/>
  <c r="D38" i="6"/>
  <c r="C38" i="6"/>
  <c r="B38" i="6"/>
  <c r="O35" i="6"/>
  <c r="N32" i="6"/>
  <c r="M31" i="6"/>
  <c r="M33" i="6" s="1"/>
  <c r="L31" i="6"/>
  <c r="L33" i="6" s="1"/>
  <c r="K31" i="6"/>
  <c r="K33" i="6" s="1"/>
  <c r="J31" i="6"/>
  <c r="J33" i="6" s="1"/>
  <c r="I31" i="6"/>
  <c r="I33" i="6" s="1"/>
  <c r="H31" i="6"/>
  <c r="H33" i="6" s="1"/>
  <c r="G31" i="6"/>
  <c r="G33" i="6" s="1"/>
  <c r="F31" i="6"/>
  <c r="F33" i="6" s="1"/>
  <c r="F44" i="6" s="1"/>
  <c r="E31" i="6"/>
  <c r="E33" i="6" s="1"/>
  <c r="E44" i="6" s="1"/>
  <c r="D31" i="6"/>
  <c r="D33" i="6" s="1"/>
  <c r="C31" i="6"/>
  <c r="C33" i="6" s="1"/>
  <c r="B31" i="6"/>
  <c r="N29" i="6"/>
  <c r="N27" i="6"/>
  <c r="N26" i="6"/>
  <c r="N23" i="6"/>
  <c r="N22" i="6"/>
  <c r="N21" i="6"/>
  <c r="N20" i="6"/>
  <c r="N19" i="6"/>
  <c r="N18" i="6"/>
  <c r="N17" i="6"/>
  <c r="N16" i="6"/>
  <c r="N15" i="6"/>
  <c r="N14" i="6"/>
  <c r="N13" i="6"/>
  <c r="N12" i="6"/>
  <c r="N10" i="6"/>
  <c r="P33" i="6" s="1"/>
  <c r="H111" i="6"/>
  <c r="H72" i="6"/>
  <c r="X26" i="7" l="1"/>
  <c r="P14" i="6"/>
  <c r="V26" i="7"/>
  <c r="V40" i="7" s="1"/>
  <c r="P12" i="6"/>
  <c r="H44" i="6"/>
  <c r="H34" i="6"/>
  <c r="V38" i="7"/>
  <c r="P13" i="6"/>
  <c r="X37" i="7"/>
  <c r="Y21" i="7"/>
  <c r="N40" i="6"/>
  <c r="W26" i="7"/>
  <c r="W40" i="7" s="1"/>
  <c r="Y8" i="7"/>
  <c r="Y12" i="7"/>
  <c r="Y16" i="7"/>
  <c r="Y22" i="7"/>
  <c r="U36" i="7"/>
  <c r="N41" i="6"/>
  <c r="N31" i="6"/>
  <c r="B33" i="6"/>
  <c r="B44" i="6" s="1"/>
  <c r="X39" i="7"/>
  <c r="Y9" i="7"/>
  <c r="Y10" i="7"/>
  <c r="Y11" i="7"/>
  <c r="Y13" i="7"/>
  <c r="Y14" i="7"/>
  <c r="Y15" i="7"/>
  <c r="Y17" i="7"/>
  <c r="Y18" i="7"/>
  <c r="Y20" i="7"/>
  <c r="X40" i="7"/>
  <c r="V39" i="7"/>
  <c r="U39" i="7"/>
  <c r="W38" i="7"/>
  <c r="Y6" i="7"/>
  <c r="Y7" i="7"/>
  <c r="W35" i="7"/>
  <c r="V36" i="7"/>
  <c r="U37" i="7"/>
  <c r="X38" i="7"/>
  <c r="W39" i="7"/>
  <c r="Y4" i="7"/>
  <c r="X35" i="7"/>
  <c r="W36" i="7"/>
  <c r="V37" i="7"/>
  <c r="U35" i="7"/>
  <c r="X36" i="7"/>
  <c r="W37" i="7"/>
  <c r="V35" i="7"/>
  <c r="K34" i="6"/>
  <c r="K44" i="6"/>
  <c r="G34" i="6"/>
  <c r="G44" i="6"/>
  <c r="L44" i="6"/>
  <c r="L34" i="6"/>
  <c r="C34" i="6"/>
  <c r="C44" i="6"/>
  <c r="I44" i="6"/>
  <c r="I34" i="6"/>
  <c r="M44" i="6"/>
  <c r="M34" i="6"/>
  <c r="D44" i="6"/>
  <c r="D34" i="6"/>
  <c r="J44" i="6"/>
  <c r="J34" i="6"/>
  <c r="N28" i="6"/>
  <c r="P28" i="6" s="1"/>
  <c r="E34" i="6"/>
  <c r="F34" i="6"/>
  <c r="N39" i="6"/>
  <c r="N43" i="6"/>
  <c r="N33" i="6" l="1"/>
  <c r="N44" i="6" s="1"/>
  <c r="B34" i="6"/>
  <c r="Y39" i="7"/>
  <c r="Y35" i="7"/>
  <c r="Y36" i="7"/>
  <c r="Y37" i="7"/>
  <c r="G66" i="6"/>
  <c r="N34" i="6" l="1"/>
  <c r="R22" i="7" l="1"/>
  <c r="R21" i="7"/>
  <c r="R20" i="7"/>
  <c r="R19" i="7"/>
  <c r="R18" i="7"/>
  <c r="R17" i="7"/>
  <c r="R16" i="7"/>
  <c r="R15" i="7"/>
  <c r="R14" i="7"/>
  <c r="R13" i="7"/>
  <c r="R12" i="7"/>
  <c r="R11" i="7"/>
  <c r="R10" i="7"/>
  <c r="R9" i="7"/>
  <c r="R8" i="7"/>
  <c r="R7" i="7"/>
  <c r="R6" i="7"/>
  <c r="Q22" i="7"/>
  <c r="Q21" i="7"/>
  <c r="Q20" i="7"/>
  <c r="Q19" i="7"/>
  <c r="Q18" i="7"/>
  <c r="Q17" i="7"/>
  <c r="Q16" i="7"/>
  <c r="Q15" i="7"/>
  <c r="Q14" i="7"/>
  <c r="Q13" i="7"/>
  <c r="Q12" i="7"/>
  <c r="Q11" i="7"/>
  <c r="Q10" i="7"/>
  <c r="Q9" i="7"/>
  <c r="Q8" i="7"/>
  <c r="Q7" i="7"/>
  <c r="Q6" i="7"/>
  <c r="P22" i="7"/>
  <c r="P21" i="7"/>
  <c r="P20" i="7"/>
  <c r="P19" i="7"/>
  <c r="P18" i="7"/>
  <c r="P17" i="7"/>
  <c r="P16" i="7"/>
  <c r="P15" i="7"/>
  <c r="P14" i="7"/>
  <c r="P13" i="7"/>
  <c r="P12" i="7"/>
  <c r="P11" i="7"/>
  <c r="P10" i="7"/>
  <c r="P9" i="7"/>
  <c r="P8" i="7"/>
  <c r="P7" i="7"/>
  <c r="P6" i="7"/>
  <c r="O22" i="7"/>
  <c r="O21" i="7"/>
  <c r="O20" i="7"/>
  <c r="O19" i="7"/>
  <c r="O17" i="7"/>
  <c r="O16" i="7"/>
  <c r="O15" i="7"/>
  <c r="O14" i="7"/>
  <c r="O13" i="7"/>
  <c r="O12" i="7"/>
  <c r="O11" i="7"/>
  <c r="O10" i="7"/>
  <c r="S10" i="7" s="1"/>
  <c r="O9" i="7"/>
  <c r="S9" i="7" s="1"/>
  <c r="O8" i="7"/>
  <c r="O7" i="7"/>
  <c r="O6" i="7"/>
  <c r="R4" i="7"/>
  <c r="X34" i="7" s="1"/>
  <c r="Q4" i="7"/>
  <c r="W34" i="7" s="1"/>
  <c r="P4" i="7"/>
  <c r="V34" i="7" s="1"/>
  <c r="O23" i="7"/>
  <c r="O25" i="7"/>
  <c r="O4" i="7"/>
  <c r="R25" i="7"/>
  <c r="P25" i="7"/>
  <c r="R24" i="7"/>
  <c r="R23" i="7"/>
  <c r="P23" i="7"/>
  <c r="B80" i="6"/>
  <c r="M76" i="6"/>
  <c r="L76" i="6"/>
  <c r="K76" i="6"/>
  <c r="I76" i="6"/>
  <c r="H76" i="6"/>
  <c r="G76" i="6"/>
  <c r="F76" i="6"/>
  <c r="E76" i="6"/>
  <c r="D76" i="6"/>
  <c r="C76" i="6"/>
  <c r="B76" i="6"/>
  <c r="M115" i="6"/>
  <c r="L115" i="6"/>
  <c r="K115" i="6"/>
  <c r="I115" i="6"/>
  <c r="H115" i="6"/>
  <c r="G115" i="6"/>
  <c r="F115" i="6"/>
  <c r="E115" i="6"/>
  <c r="D115" i="6"/>
  <c r="C115" i="6"/>
  <c r="B115" i="6"/>
  <c r="S13" i="7" l="1"/>
  <c r="S22" i="7"/>
  <c r="S6" i="7"/>
  <c r="S19" i="7"/>
  <c r="S20" i="7"/>
  <c r="S12" i="7"/>
  <c r="S21" i="7"/>
  <c r="S14" i="7"/>
  <c r="S18" i="7"/>
  <c r="S11" i="7"/>
  <c r="S17" i="7"/>
  <c r="S7" i="7"/>
  <c r="S15" i="7"/>
  <c r="U34" i="7"/>
  <c r="S4" i="7"/>
  <c r="Y34" i="7" s="1"/>
  <c r="S8" i="7"/>
  <c r="S16" i="7"/>
  <c r="U38" i="7"/>
  <c r="R26" i="7"/>
  <c r="R40" i="7" s="1"/>
  <c r="Z30" i="7"/>
  <c r="P36" i="7"/>
  <c r="P39" i="7"/>
  <c r="O36" i="7"/>
  <c r="R35" i="7"/>
  <c r="P37" i="7"/>
  <c r="O35" i="7"/>
  <c r="P35" i="7"/>
  <c r="H82" i="6" l="1"/>
  <c r="M81" i="6"/>
  <c r="L81" i="6"/>
  <c r="K81" i="6"/>
  <c r="I81" i="6"/>
  <c r="F81" i="6"/>
  <c r="E81" i="6"/>
  <c r="D81" i="6"/>
  <c r="C81" i="6"/>
  <c r="B81" i="6"/>
  <c r="M80" i="6"/>
  <c r="L80" i="6"/>
  <c r="K80" i="6"/>
  <c r="J80" i="6"/>
  <c r="F80" i="6"/>
  <c r="E80" i="6"/>
  <c r="D80" i="6"/>
  <c r="C80" i="6"/>
  <c r="M79" i="6"/>
  <c r="L79" i="6"/>
  <c r="K79" i="6"/>
  <c r="I79" i="6"/>
  <c r="F79" i="6"/>
  <c r="E79" i="6"/>
  <c r="D79" i="6"/>
  <c r="C79" i="6"/>
  <c r="B79" i="6"/>
  <c r="M78" i="6"/>
  <c r="L78" i="6"/>
  <c r="K78" i="6"/>
  <c r="I78" i="6"/>
  <c r="H78" i="6"/>
  <c r="G78" i="6"/>
  <c r="F78" i="6"/>
  <c r="E78" i="6"/>
  <c r="D78" i="6"/>
  <c r="C78" i="6"/>
  <c r="B78" i="6"/>
  <c r="M77" i="6"/>
  <c r="L77" i="6"/>
  <c r="K77" i="6"/>
  <c r="I77" i="6"/>
  <c r="H77" i="6"/>
  <c r="G77" i="6"/>
  <c r="F77" i="6"/>
  <c r="E77" i="6"/>
  <c r="D77" i="6"/>
  <c r="C77" i="6"/>
  <c r="B77" i="6"/>
  <c r="O73" i="6"/>
  <c r="N70" i="6"/>
  <c r="M69" i="6"/>
  <c r="M71" i="6" s="1"/>
  <c r="L69" i="6"/>
  <c r="L71" i="6" s="1"/>
  <c r="K69" i="6"/>
  <c r="K71" i="6" s="1"/>
  <c r="J69" i="6"/>
  <c r="I69" i="6"/>
  <c r="I71" i="6" s="1"/>
  <c r="H69" i="6"/>
  <c r="G69" i="6"/>
  <c r="G71" i="6" s="1"/>
  <c r="F69" i="6"/>
  <c r="F71" i="6" s="1"/>
  <c r="E69" i="6"/>
  <c r="E71" i="6" s="1"/>
  <c r="D69" i="6"/>
  <c r="D71" i="6" s="1"/>
  <c r="C69" i="6"/>
  <c r="C71" i="6" s="1"/>
  <c r="B69" i="6"/>
  <c r="B71" i="6" s="1"/>
  <c r="B72" i="6" s="1"/>
  <c r="N67" i="6"/>
  <c r="N65" i="6"/>
  <c r="N64" i="6"/>
  <c r="N61" i="6"/>
  <c r="N60" i="6"/>
  <c r="N59" i="6"/>
  <c r="N58" i="6"/>
  <c r="N57" i="6"/>
  <c r="N56" i="6"/>
  <c r="N55" i="6"/>
  <c r="N54" i="6"/>
  <c r="N53" i="6"/>
  <c r="H79" i="6"/>
  <c r="G80" i="6"/>
  <c r="N51" i="6"/>
  <c r="N50" i="6"/>
  <c r="J81" i="6"/>
  <c r="D82" i="6" l="1"/>
  <c r="D72" i="6"/>
  <c r="E82" i="6"/>
  <c r="E72" i="6"/>
  <c r="I82" i="6"/>
  <c r="I72" i="6"/>
  <c r="F82" i="6"/>
  <c r="F72" i="6"/>
  <c r="C82" i="6"/>
  <c r="C72" i="6"/>
  <c r="G82" i="6"/>
  <c r="G72" i="6"/>
  <c r="M82" i="6"/>
  <c r="M72" i="6"/>
  <c r="L82" i="6"/>
  <c r="L72" i="6"/>
  <c r="K82" i="6"/>
  <c r="K72" i="6"/>
  <c r="N69" i="6"/>
  <c r="H80" i="6"/>
  <c r="G81" i="6"/>
  <c r="B82" i="6"/>
  <c r="N48" i="6"/>
  <c r="P51" i="6" s="1"/>
  <c r="N52" i="6"/>
  <c r="J79" i="6"/>
  <c r="I80" i="6"/>
  <c r="H81" i="6"/>
  <c r="J78" i="6"/>
  <c r="G79" i="6"/>
  <c r="J77" i="6"/>
  <c r="O112" i="6"/>
  <c r="P52" i="6" l="1"/>
  <c r="Q13" i="6"/>
  <c r="P71" i="6"/>
  <c r="P10" i="6"/>
  <c r="P50" i="6"/>
  <c r="P73" i="6"/>
  <c r="N42" i="6"/>
  <c r="N38" i="6"/>
  <c r="N78" i="6"/>
  <c r="N79" i="6"/>
  <c r="N81" i="6"/>
  <c r="N77" i="6"/>
  <c r="J71" i="6"/>
  <c r="J72" i="6" s="1"/>
  <c r="N66" i="6"/>
  <c r="P66" i="6" s="1"/>
  <c r="J82" i="6" l="1"/>
  <c r="N71" i="6"/>
  <c r="N82" i="6" l="1"/>
  <c r="N72" i="6"/>
  <c r="K105" i="6"/>
  <c r="M108" i="6" l="1"/>
  <c r="M110" i="6" s="1"/>
  <c r="M111" i="6" s="1"/>
  <c r="L108" i="6"/>
  <c r="L110" i="6" s="1"/>
  <c r="L111" i="6" s="1"/>
  <c r="K108" i="6"/>
  <c r="J108" i="6"/>
  <c r="I108" i="6"/>
  <c r="I110" i="6" s="1"/>
  <c r="I111" i="6" s="1"/>
  <c r="H108" i="6"/>
  <c r="G108" i="6"/>
  <c r="G110" i="6" s="1"/>
  <c r="G111" i="6" s="1"/>
  <c r="F108" i="6"/>
  <c r="F110" i="6" s="1"/>
  <c r="F111" i="6" s="1"/>
  <c r="E108" i="6"/>
  <c r="E110" i="6" s="1"/>
  <c r="E111" i="6" s="1"/>
  <c r="D108" i="6"/>
  <c r="D110" i="6" s="1"/>
  <c r="D111" i="6" s="1"/>
  <c r="C108" i="6"/>
  <c r="C110" i="6" s="1"/>
  <c r="C111" i="6" s="1"/>
  <c r="B108" i="6"/>
  <c r="B110" i="6" s="1"/>
  <c r="B111" i="6" s="1"/>
  <c r="M147" i="6"/>
  <c r="M149" i="6" s="1"/>
  <c r="L147" i="6"/>
  <c r="L149" i="6" s="1"/>
  <c r="K147" i="6"/>
  <c r="K149" i="6" s="1"/>
  <c r="J147" i="6"/>
  <c r="J149" i="6" s="1"/>
  <c r="I147" i="6"/>
  <c r="I149" i="6" s="1"/>
  <c r="H147" i="6"/>
  <c r="H149" i="6" s="1"/>
  <c r="G147" i="6"/>
  <c r="G149" i="6" s="1"/>
  <c r="F147" i="6"/>
  <c r="F149" i="6" s="1"/>
  <c r="E147" i="6"/>
  <c r="E149" i="6" s="1"/>
  <c r="D147" i="6"/>
  <c r="D149" i="6" s="1"/>
  <c r="C147" i="6"/>
  <c r="C149" i="6" s="1"/>
  <c r="B147" i="6"/>
  <c r="B149" i="6" s="1"/>
  <c r="O24" i="7" l="1"/>
  <c r="K110" i="6"/>
  <c r="K111" i="6" s="1"/>
  <c r="P24" i="7"/>
  <c r="H158" i="6"/>
  <c r="H154" i="6"/>
  <c r="O26" i="7" l="1"/>
  <c r="P26" i="7"/>
  <c r="P40" i="7" s="1"/>
  <c r="E6" i="7" l="1"/>
  <c r="L26" i="7"/>
  <c r="L25" i="7"/>
  <c r="L24" i="7"/>
  <c r="L23" i="7"/>
  <c r="L22" i="7"/>
  <c r="L21" i="7"/>
  <c r="L20" i="7"/>
  <c r="L17" i="7"/>
  <c r="L16" i="7"/>
  <c r="L15" i="7"/>
  <c r="L14" i="7"/>
  <c r="L13" i="7"/>
  <c r="L12" i="7"/>
  <c r="L11" i="7"/>
  <c r="L10" i="7"/>
  <c r="L9" i="7"/>
  <c r="L8" i="7"/>
  <c r="L7" i="7"/>
  <c r="L6" i="7"/>
  <c r="K17" i="7"/>
  <c r="K16" i="7"/>
  <c r="K15" i="7"/>
  <c r="K14" i="7"/>
  <c r="K13" i="7"/>
  <c r="K12" i="7"/>
  <c r="K11" i="7"/>
  <c r="I17" i="7"/>
  <c r="I16" i="7"/>
  <c r="I15" i="7"/>
  <c r="I14" i="7"/>
  <c r="I13" i="7"/>
  <c r="I12" i="7"/>
  <c r="J76" i="6" l="1"/>
  <c r="J115" i="6"/>
  <c r="J110" i="6" l="1"/>
  <c r="J111" i="6" s="1"/>
  <c r="O39" i="7"/>
  <c r="P38" i="7"/>
  <c r="O37" i="7"/>
  <c r="F26" i="7"/>
  <c r="E26" i="7"/>
  <c r="D26" i="7"/>
  <c r="C26" i="7"/>
  <c r="F25" i="7"/>
  <c r="E25" i="7"/>
  <c r="D25" i="7"/>
  <c r="C25" i="7"/>
  <c r="F24" i="7"/>
  <c r="E24" i="7"/>
  <c r="F23" i="7"/>
  <c r="E23" i="7"/>
  <c r="D23" i="7"/>
  <c r="D24" i="7" s="1"/>
  <c r="C23" i="7"/>
  <c r="F22" i="7"/>
  <c r="E22" i="7"/>
  <c r="D22" i="7"/>
  <c r="C22" i="7"/>
  <c r="F21" i="7"/>
  <c r="E21" i="7"/>
  <c r="D21" i="7"/>
  <c r="C21" i="7"/>
  <c r="F20" i="7"/>
  <c r="E20" i="7"/>
  <c r="D20" i="7"/>
  <c r="C20" i="7"/>
  <c r="F17" i="7"/>
  <c r="E17" i="7"/>
  <c r="D17" i="7"/>
  <c r="C17" i="7"/>
  <c r="F16" i="7"/>
  <c r="E16" i="7"/>
  <c r="D16" i="7"/>
  <c r="C16" i="7"/>
  <c r="F15" i="7"/>
  <c r="E15" i="7"/>
  <c r="D15" i="7"/>
  <c r="C15" i="7"/>
  <c r="F14" i="7"/>
  <c r="E14" i="7"/>
  <c r="D14" i="7"/>
  <c r="C14" i="7"/>
  <c r="F13" i="7"/>
  <c r="E13" i="7"/>
  <c r="D13" i="7"/>
  <c r="C13" i="7"/>
  <c r="F12" i="7"/>
  <c r="E12" i="7"/>
  <c r="D12" i="7"/>
  <c r="C12" i="7"/>
  <c r="F11" i="7"/>
  <c r="E11" i="7"/>
  <c r="D11" i="7"/>
  <c r="C11" i="7"/>
  <c r="F10" i="7"/>
  <c r="E10" i="7"/>
  <c r="D10" i="7"/>
  <c r="C10" i="7"/>
  <c r="F9" i="7"/>
  <c r="E9" i="7"/>
  <c r="D9" i="7"/>
  <c r="C9" i="7"/>
  <c r="F8" i="7"/>
  <c r="D8" i="7"/>
  <c r="C8" i="7"/>
  <c r="F7" i="7"/>
  <c r="E7" i="7"/>
  <c r="D7" i="7"/>
  <c r="C7" i="7"/>
  <c r="F6" i="7"/>
  <c r="D6" i="7"/>
  <c r="C6" i="7"/>
  <c r="E4" i="7"/>
  <c r="D4" i="7"/>
  <c r="F4" i="7"/>
  <c r="C4" i="7"/>
  <c r="L4" i="7"/>
  <c r="K25" i="7"/>
  <c r="K24" i="7"/>
  <c r="K23" i="7"/>
  <c r="K22" i="7"/>
  <c r="K21" i="7"/>
  <c r="K20" i="7"/>
  <c r="K10" i="7"/>
  <c r="K9" i="7"/>
  <c r="K8" i="7"/>
  <c r="K7" i="7"/>
  <c r="K6" i="7"/>
  <c r="K4" i="7"/>
  <c r="J26" i="7"/>
  <c r="J25" i="7"/>
  <c r="J24" i="7"/>
  <c r="J23" i="7"/>
  <c r="J22" i="7"/>
  <c r="J21" i="7"/>
  <c r="J20" i="7"/>
  <c r="J17" i="7"/>
  <c r="M17" i="7" s="1"/>
  <c r="J16" i="7"/>
  <c r="M16" i="7" s="1"/>
  <c r="J15" i="7"/>
  <c r="M15" i="7" s="1"/>
  <c r="J14" i="7"/>
  <c r="M14" i="7" s="1"/>
  <c r="J13" i="7"/>
  <c r="M13" i="7" s="1"/>
  <c r="J12" i="7"/>
  <c r="M12" i="7" s="1"/>
  <c r="J11" i="7"/>
  <c r="J10" i="7"/>
  <c r="J9" i="7"/>
  <c r="J8" i="7"/>
  <c r="J7" i="7"/>
  <c r="J6" i="7"/>
  <c r="J4" i="7"/>
  <c r="I26" i="7"/>
  <c r="I25" i="7"/>
  <c r="I24" i="7"/>
  <c r="I23" i="7"/>
  <c r="I22" i="7"/>
  <c r="I21" i="7"/>
  <c r="I20" i="7"/>
  <c r="I11" i="7"/>
  <c r="I10" i="7"/>
  <c r="I9" i="7"/>
  <c r="I8" i="7"/>
  <c r="I7" i="7"/>
  <c r="I6" i="7"/>
  <c r="I4" i="7"/>
  <c r="G26" i="7" l="1"/>
  <c r="M8" i="7"/>
  <c r="M25" i="7"/>
  <c r="M7" i="7"/>
  <c r="M23" i="7"/>
  <c r="G10" i="7"/>
  <c r="G12" i="7"/>
  <c r="G14" i="7"/>
  <c r="G16" i="7"/>
  <c r="G22" i="7"/>
  <c r="G8" i="7"/>
  <c r="M24" i="7"/>
  <c r="M11" i="7"/>
  <c r="G6" i="7"/>
  <c r="G25" i="7"/>
  <c r="M10" i="7"/>
  <c r="M20" i="7"/>
  <c r="M9" i="7"/>
  <c r="M4" i="7"/>
  <c r="T4" i="7" s="1"/>
  <c r="M21" i="7"/>
  <c r="G9" i="7"/>
  <c r="G11" i="7"/>
  <c r="G13" i="7"/>
  <c r="G15" i="7"/>
  <c r="G17" i="7"/>
  <c r="C24" i="7"/>
  <c r="G24" i="7" s="1"/>
  <c r="G23" i="7"/>
  <c r="M6" i="7"/>
  <c r="M22" i="7"/>
  <c r="K26" i="7"/>
  <c r="M26" i="7" s="1"/>
  <c r="I34" i="7"/>
  <c r="O34" i="7"/>
  <c r="K34" i="7"/>
  <c r="Q34" i="7"/>
  <c r="J34" i="7"/>
  <c r="P34" i="7"/>
  <c r="L34" i="7"/>
  <c r="R34" i="7"/>
  <c r="O40" i="7"/>
  <c r="O38" i="7"/>
  <c r="G7" i="7"/>
  <c r="G20" i="7"/>
  <c r="G21" i="7"/>
  <c r="F40" i="7"/>
  <c r="L40" i="7"/>
  <c r="F36" i="7"/>
  <c r="G4" i="7"/>
  <c r="L37" i="7"/>
  <c r="F35" i="7"/>
  <c r="L38" i="7"/>
  <c r="L35" i="7"/>
  <c r="F39" i="7"/>
  <c r="L39" i="7"/>
  <c r="L36" i="7"/>
  <c r="F37" i="7"/>
  <c r="J37" i="7"/>
  <c r="I40" i="7"/>
  <c r="K36" i="7"/>
  <c r="J40" i="7"/>
  <c r="M159" i="6"/>
  <c r="L159" i="6"/>
  <c r="K159" i="6"/>
  <c r="J159" i="6"/>
  <c r="I159" i="6"/>
  <c r="H159" i="6"/>
  <c r="G159" i="6"/>
  <c r="F159" i="6"/>
  <c r="E159" i="6"/>
  <c r="D159" i="6"/>
  <c r="C159" i="6"/>
  <c r="B159" i="6"/>
  <c r="M158" i="6"/>
  <c r="L158" i="6"/>
  <c r="K158" i="6"/>
  <c r="J158" i="6"/>
  <c r="I158" i="6"/>
  <c r="G158" i="6"/>
  <c r="F158" i="6"/>
  <c r="E158" i="6"/>
  <c r="D158" i="6"/>
  <c r="C158" i="6"/>
  <c r="B158" i="6"/>
  <c r="M157" i="6"/>
  <c r="L157" i="6"/>
  <c r="K157" i="6"/>
  <c r="J157" i="6"/>
  <c r="I157" i="6"/>
  <c r="H157" i="6"/>
  <c r="G157" i="6"/>
  <c r="F157" i="6"/>
  <c r="E157" i="6"/>
  <c r="D157" i="6"/>
  <c r="C157" i="6"/>
  <c r="B157" i="6"/>
  <c r="M156" i="6"/>
  <c r="L156" i="6"/>
  <c r="K156" i="6"/>
  <c r="J156" i="6"/>
  <c r="I156" i="6"/>
  <c r="H156" i="6"/>
  <c r="G156" i="6"/>
  <c r="F156" i="6"/>
  <c r="E156" i="6"/>
  <c r="D156" i="6"/>
  <c r="C156" i="6"/>
  <c r="B156" i="6"/>
  <c r="M155" i="6"/>
  <c r="L155" i="6"/>
  <c r="K155" i="6"/>
  <c r="J155" i="6"/>
  <c r="I155" i="6"/>
  <c r="H155" i="6"/>
  <c r="G155" i="6"/>
  <c r="F155" i="6"/>
  <c r="E155" i="6"/>
  <c r="D155" i="6"/>
  <c r="C155" i="6"/>
  <c r="B155" i="6"/>
  <c r="M154" i="6"/>
  <c r="L154" i="6"/>
  <c r="K154" i="6"/>
  <c r="J154" i="6"/>
  <c r="I154" i="6"/>
  <c r="G154" i="6"/>
  <c r="F154" i="6"/>
  <c r="E154" i="6"/>
  <c r="D154" i="6"/>
  <c r="C154" i="6"/>
  <c r="B154" i="6"/>
  <c r="M153" i="6"/>
  <c r="L153" i="6"/>
  <c r="K153" i="6"/>
  <c r="J153" i="6"/>
  <c r="I153" i="6"/>
  <c r="H153" i="6"/>
  <c r="G153" i="6"/>
  <c r="F153" i="6"/>
  <c r="E153" i="6"/>
  <c r="D153" i="6"/>
  <c r="C153" i="6"/>
  <c r="B153" i="6"/>
  <c r="N149" i="6"/>
  <c r="N148" i="6"/>
  <c r="N147" i="6"/>
  <c r="N145" i="6"/>
  <c r="N144" i="6"/>
  <c r="N143" i="6"/>
  <c r="N142" i="6"/>
  <c r="N139" i="6"/>
  <c r="N138" i="6"/>
  <c r="N137" i="6"/>
  <c r="N136" i="6"/>
  <c r="N135" i="6"/>
  <c r="N134" i="6"/>
  <c r="N133" i="6"/>
  <c r="N132" i="6"/>
  <c r="N131" i="6"/>
  <c r="N130" i="6"/>
  <c r="N129" i="6"/>
  <c r="N127" i="6"/>
  <c r="N125" i="6"/>
  <c r="N153" i="6" s="1"/>
  <c r="M121" i="6"/>
  <c r="L121" i="6"/>
  <c r="K121" i="6"/>
  <c r="J121" i="6"/>
  <c r="I121" i="6"/>
  <c r="H121" i="6"/>
  <c r="G121" i="6"/>
  <c r="F121" i="6"/>
  <c r="E121" i="6"/>
  <c r="D121" i="6"/>
  <c r="C121" i="6"/>
  <c r="B121" i="6"/>
  <c r="M120" i="6"/>
  <c r="L120" i="6"/>
  <c r="K120" i="6"/>
  <c r="J120" i="6"/>
  <c r="I120" i="6"/>
  <c r="H120" i="6"/>
  <c r="G120" i="6"/>
  <c r="F120" i="6"/>
  <c r="E120" i="6"/>
  <c r="D120" i="6"/>
  <c r="C120" i="6"/>
  <c r="B120" i="6"/>
  <c r="M119" i="6"/>
  <c r="L119" i="6"/>
  <c r="K119" i="6"/>
  <c r="J119" i="6"/>
  <c r="I119" i="6"/>
  <c r="H119" i="6"/>
  <c r="G119" i="6"/>
  <c r="F119" i="6"/>
  <c r="E119" i="6"/>
  <c r="D119" i="6"/>
  <c r="C119" i="6"/>
  <c r="B119" i="6"/>
  <c r="M118" i="6"/>
  <c r="L118" i="6"/>
  <c r="K118" i="6"/>
  <c r="J118" i="6"/>
  <c r="I118" i="6"/>
  <c r="H118" i="6"/>
  <c r="G118" i="6"/>
  <c r="F118" i="6"/>
  <c r="E118" i="6"/>
  <c r="D118" i="6"/>
  <c r="C118" i="6"/>
  <c r="B118" i="6"/>
  <c r="M117" i="6"/>
  <c r="L117" i="6"/>
  <c r="K117" i="6"/>
  <c r="J117" i="6"/>
  <c r="I117" i="6"/>
  <c r="H117" i="6"/>
  <c r="G117" i="6"/>
  <c r="F117" i="6"/>
  <c r="E117" i="6"/>
  <c r="D117" i="6"/>
  <c r="C117" i="6"/>
  <c r="B117" i="6"/>
  <c r="M116" i="6"/>
  <c r="L116" i="6"/>
  <c r="K116" i="6"/>
  <c r="J116" i="6"/>
  <c r="I116" i="6"/>
  <c r="H116" i="6"/>
  <c r="G116" i="6"/>
  <c r="F116" i="6"/>
  <c r="E116" i="6"/>
  <c r="D116" i="6"/>
  <c r="C116" i="6"/>
  <c r="B116" i="6"/>
  <c r="N110" i="6"/>
  <c r="N109" i="6"/>
  <c r="N108" i="6"/>
  <c r="N106" i="6"/>
  <c r="N105" i="6"/>
  <c r="N104" i="6"/>
  <c r="N103" i="6"/>
  <c r="N100" i="6"/>
  <c r="N99" i="6"/>
  <c r="N98" i="6"/>
  <c r="T15" i="7" s="1"/>
  <c r="N97" i="6"/>
  <c r="N96" i="6"/>
  <c r="N95" i="6"/>
  <c r="T12" i="7" s="1"/>
  <c r="N94" i="6"/>
  <c r="N93" i="6"/>
  <c r="N92" i="6"/>
  <c r="N91" i="6"/>
  <c r="N90" i="6"/>
  <c r="N88" i="6"/>
  <c r="N86" i="6"/>
  <c r="T9" i="7" l="1"/>
  <c r="T11" i="7"/>
  <c r="T20" i="7"/>
  <c r="T10" i="7"/>
  <c r="N111" i="6"/>
  <c r="T16" i="7"/>
  <c r="T13" i="7"/>
  <c r="T21" i="7"/>
  <c r="Q25" i="7"/>
  <c r="S25" i="7" s="1"/>
  <c r="U25" i="7"/>
  <c r="Q24" i="7"/>
  <c r="U24" i="7"/>
  <c r="Q23" i="7"/>
  <c r="S23" i="7" s="1"/>
  <c r="U23" i="7"/>
  <c r="Y23" i="7" s="1"/>
  <c r="P35" i="6"/>
  <c r="T17" i="7"/>
  <c r="T14" i="7"/>
  <c r="S34" i="7"/>
  <c r="N115" i="6"/>
  <c r="P110" i="6"/>
  <c r="P112" i="6"/>
  <c r="N76" i="6"/>
  <c r="P48" i="6"/>
  <c r="P86" i="6"/>
  <c r="Q51" i="6"/>
  <c r="N80" i="6"/>
  <c r="Q90" i="6"/>
  <c r="P88" i="6"/>
  <c r="P105" i="6"/>
  <c r="T22" i="7" s="1"/>
  <c r="P91" i="6"/>
  <c r="T8" i="7" s="1"/>
  <c r="P90" i="6"/>
  <c r="N119" i="6"/>
  <c r="N154" i="6"/>
  <c r="N117" i="6"/>
  <c r="N118" i="6"/>
  <c r="N121" i="6"/>
  <c r="E35" i="7"/>
  <c r="C40" i="7"/>
  <c r="E39" i="7"/>
  <c r="D37" i="7"/>
  <c r="K35" i="7"/>
  <c r="E37" i="7"/>
  <c r="C35" i="7"/>
  <c r="K38" i="7"/>
  <c r="K37" i="7"/>
  <c r="K40" i="7"/>
  <c r="I35" i="7"/>
  <c r="J35" i="7"/>
  <c r="K39" i="7"/>
  <c r="E36" i="7"/>
  <c r="D35" i="7"/>
  <c r="E40" i="7"/>
  <c r="D40" i="7"/>
  <c r="N157" i="6"/>
  <c r="N159" i="6"/>
  <c r="M38" i="7"/>
  <c r="I39" i="7"/>
  <c r="J38" i="7"/>
  <c r="D39" i="7"/>
  <c r="J39" i="7"/>
  <c r="C36" i="7"/>
  <c r="I36" i="7"/>
  <c r="C37" i="7"/>
  <c r="I37" i="7"/>
  <c r="I38" i="7"/>
  <c r="C39" i="7"/>
  <c r="D36" i="7"/>
  <c r="J36" i="7"/>
  <c r="N158" i="6"/>
  <c r="N116" i="6"/>
  <c r="N120" i="6"/>
  <c r="N155" i="6"/>
  <c r="N156" i="6"/>
  <c r="Q26" i="7" l="1"/>
  <c r="S26" i="7" s="1"/>
  <c r="S24" i="7"/>
  <c r="Y24" i="7"/>
  <c r="U26" i="7"/>
  <c r="Q38" i="7"/>
  <c r="Q36" i="7"/>
  <c r="Q37" i="7"/>
  <c r="Q40" i="7"/>
  <c r="T6" i="7"/>
  <c r="Q35" i="7"/>
  <c r="Q39" i="7"/>
  <c r="R39" i="7"/>
  <c r="R37" i="7"/>
  <c r="R36" i="7"/>
  <c r="R38" i="7"/>
  <c r="G36" i="7"/>
  <c r="M37" i="7"/>
  <c r="M36" i="7"/>
  <c r="G39" i="7"/>
  <c r="G35" i="7"/>
  <c r="M40" i="7"/>
  <c r="G37" i="7"/>
  <c r="M39" i="7"/>
  <c r="M35" i="7"/>
  <c r="M34" i="7"/>
  <c r="G40" i="7"/>
  <c r="U40" i="7" l="1"/>
  <c r="Y26" i="7"/>
  <c r="Y40" i="7" s="1"/>
  <c r="T7" i="7"/>
  <c r="Y38" i="7"/>
  <c r="S40" i="7"/>
  <c r="T26" i="7"/>
  <c r="S36" i="7"/>
  <c r="S37" i="7"/>
  <c r="S38" i="7"/>
  <c r="S35" i="7"/>
  <c r="S39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tc={FA158FE8-D337-5A4B-B52F-9569D32C8106}</author>
    <author>tc={A2CFB731-63F1-DA4A-A2DC-7237740F7FA2}</author>
    <author>tc={700FDEF4-D10A-5248-8E99-E05C36B2D978}</author>
  </authors>
  <commentList>
    <comment ref="B7" authorId="0" shapeId="0" xr:uid="{FA158FE8-D337-5A4B-B52F-9569D32C8106}">
      <text>
        <t xml:space="preserve"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Pérdidas Y Ganancias
</t>
      </text>
    </comment>
    <comment ref="A81" authorId="1" shapeId="0" xr:uid="{A2CFB731-63F1-DA4A-A2DC-7237740F7FA2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Earnings Before Interest Taxes Depreciation And Amortization</t>
      </text>
    </comment>
    <comment ref="A82" authorId="2" shapeId="0" xr:uid="{700FDEF4-D10A-5248-8E99-E05C36B2D978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Return On Sales</t>
      </text>
    </comment>
  </commentList>
</comments>
</file>

<file path=xl/sharedStrings.xml><?xml version="1.0" encoding="utf-8"?>
<sst xmlns="http://schemas.openxmlformats.org/spreadsheetml/2006/main" count="302" uniqueCount="67">
  <si>
    <t>1. Importe neto de la cifra de negocios</t>
  </si>
  <si>
    <t>4. Aprovisionamientos</t>
  </si>
  <si>
    <t>6. Gastos de personal</t>
  </si>
  <si>
    <t>7. Otros gastos de explotación</t>
  </si>
  <si>
    <t xml:space="preserve">   621   ARRENDAMIENTOS Y CANONES</t>
  </si>
  <si>
    <t xml:space="preserve">   622   REPARACIONES Y CONSERVACIÓN</t>
  </si>
  <si>
    <t xml:space="preserve">   623   SERVICIOS DE PROFESIONALES IND</t>
  </si>
  <si>
    <t xml:space="preserve">   624   TRANSPORTES</t>
  </si>
  <si>
    <t xml:space="preserve">   625   PRIMAS DE SEGUROS</t>
  </si>
  <si>
    <t xml:space="preserve">   626   SERVICIOS BANCARIOS Y SIMILARES</t>
  </si>
  <si>
    <t xml:space="preserve">   627   PUBLIC.,PROPAGANDA Y RELACIONES PÚBLICAS</t>
  </si>
  <si>
    <t xml:space="preserve">   628   SUMINISTROS</t>
  </si>
  <si>
    <t xml:space="preserve">   629   OTROS SERVICIOS</t>
  </si>
  <si>
    <t>8. Amortización del Inmovilizado</t>
  </si>
  <si>
    <t>12. Otros resultados</t>
  </si>
  <si>
    <t>A) RESULTADO DE EXPLOTACION</t>
  </si>
  <si>
    <t>13. Ingresos financieros</t>
  </si>
  <si>
    <t>B) RESULTADO FINANCIERO</t>
  </si>
  <si>
    <t>C) RESULTADO ANTES DE IMPUESTOS</t>
  </si>
  <si>
    <t>19. Impuestos sobre beneficios</t>
  </si>
  <si>
    <t>D) RESULTADO DEL EJERCICIO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</si>
  <si>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</si>
  <si>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</si>
  <si>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</si>
  <si>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</si>
  <si>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</si>
  <si>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</si>
  <si>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</si>
  <si>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</si>
  <si>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</si>
  <si>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</si>
  <si>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</si>
  <si>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</si>
  <si>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</si>
  <si>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Ratios de Cuenta de Resultados</t>
  </si>
  <si>
    <t>Crecimiento de ventas</t>
  </si>
  <si>
    <t>Margen bruto / Ventas</t>
  </si>
  <si>
    <t>Salarios / Ventas</t>
  </si>
  <si>
    <t>Salarios + GG / Ventas</t>
  </si>
  <si>
    <t>Incremento de Salarios + GG</t>
  </si>
  <si>
    <t>EBITDA / Ventas</t>
  </si>
  <si>
    <t>ROS (Beneficio / Ventas)</t>
  </si>
  <si>
    <t>ROE (Beneficio / RP)</t>
  </si>
  <si>
    <t>RONA (Ebit / Activo neto)</t>
  </si>
  <si>
    <t>ANUAL</t>
  </si>
  <si>
    <t>2018</t>
  </si>
  <si>
    <t>PYG</t>
  </si>
  <si>
    <t>2019</t>
  </si>
  <si>
    <t>T1</t>
  </si>
  <si>
    <t>T2</t>
  </si>
  <si>
    <t>T3</t>
  </si>
  <si>
    <t>T4</t>
  </si>
  <si>
    <t xml:space="preserve">   631   OTROS TRIBUTOS</t>
  </si>
  <si>
    <t xml:space="preserve">   659   OTRAS PERDIDAS EN GESTION CORRIENTE</t>
  </si>
  <si>
    <t>5. Otros ingresos de explotación (ARRENDAMIENTOS)</t>
  </si>
  <si>
    <t>14. Gastos financieros</t>
  </si>
  <si>
    <t>5. Otros ingresos de explotación (subvenciones)</t>
  </si>
  <si>
    <t>Respecto a 2018</t>
  </si>
  <si>
    <t>IRPF</t>
  </si>
  <si>
    <t>D) RESULTADO DESPUÉS DE IMPUESTOS</t>
  </si>
  <si>
    <t>2020</t>
  </si>
  <si>
    <t>Crecimiento de ventas (respecto al mismo mes año anterior)</t>
  </si>
  <si>
    <t>Respecto a 2019</t>
  </si>
  <si>
    <t>2021</t>
  </si>
  <si>
    <t xml:space="preserve">FARMACIA </t>
  </si>
  <si>
    <t>Respecto a 2020</t>
  </si>
  <si>
    <r>
      <rPr>
        <b/>
        <sz val="9"/>
        <color theme="1"/>
        <rFont val="Calibri"/>
        <family val="2"/>
        <scheme val="minor"/>
      </rPr>
      <t>ENVÍAME TUS SUGERENCIAS A</t>
    </r>
    <r>
      <rPr>
        <sz val="9"/>
        <rFont val="Arial"/>
        <family val="2"/>
      </rPr>
      <t xml:space="preserve"> marro@marrosalud.com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</si>
</sst>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_);\(#,##0.00\)"/>
    <numFmt numFmtId="165" formatCode="#,##0_);\(#,##0\)"/>
    <numFmt numFmtId="166" formatCode="0.0%"/>
    <numFmt numFmtId="167" formatCode="#,##0.0_);\(#,##0.0\)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10"/>
      <color theme="0" tint="-0.34998626667073579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u/>
      <sz val="10"/>
      <color rgb="FFFF0000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1" fillId="0" borderId="0"/>
    <xf numFmtId="0" fontId="15" fillId="0" borderId="0"/>
    <xf numFmtId="0" fontId="20" fillId="0" borderId="0"/>
  </cellStyleXfs>
  <cellXfs count="145">
    <xf numFmtId="0" fontId="0" fillId="0" borderId="0" xfId="0"/>
    <xf numFmtId="0" fontId="2" fillId="0" borderId="0" xfId="0" applyFont="1"/>
    <xf numFmtId="49" fontId="0" fillId="0" borderId="0" xfId="0" applyNumberFormat="1"/>
    <xf numFmtId="164" fontId="0" fillId="0" borderId="0" xfId="0" applyNumberFormat="1" applyAlignment="1">
      <alignment horizontal="center"/>
    </xf>
    <xf numFmtId="164" fontId="0" fillId="0" borderId="0" xfId="0" applyNumberFormat="1"/>
    <xf numFmtId="165" fontId="0" fillId="0" borderId="0" xfId="0" applyNumberFormat="1"/>
    <xf numFmtId="0" fontId="2" fillId="0" borderId="0" xfId="0" applyFont="1" applyAlignment="1">
      <alignment horizontal="center"/>
    </xf>
    <xf numFmtId="164" fontId="0" fillId="0" borderId="0" xfId="0" applyNumberFormat="1" applyFill="1" applyBorder="1"/>
    <xf numFmtId="164" fontId="0" fillId="0" borderId="0" xfId="0" applyNumberFormat="1" applyFill="1" applyBorder="1" applyAlignment="1">
      <alignment horizontal="center"/>
    </xf>
    <xf numFmtId="165" fontId="2" fillId="0" borderId="0" xfId="0" applyNumberFormat="1" applyFont="1" applyFill="1" applyBorder="1"/>
    <xf numFmtId="165" fontId="0" fillId="0" borderId="0" xfId="0" applyNumberFormat="1" applyFill="1" applyBorder="1"/>
    <xf numFmtId="164" fontId="2" fillId="0" borderId="0" xfId="0" applyNumberFormat="1" applyFont="1" applyFill="1" applyBorder="1" applyAlignment="1">
      <alignment horizontal="center"/>
    </xf>
    <xf numFmtId="9" fontId="0" fillId="0" borderId="0" xfId="1" applyFont="1"/>
    <xf numFmtId="164" fontId="5" fillId="0" borderId="0" xfId="0" applyNumberFormat="1" applyFont="1" applyAlignment="1">
      <alignment horizontal="center"/>
    </xf>
    <xf numFmtId="9" fontId="6" fillId="0" borderId="0" xfId="1" applyFont="1"/>
    <xf numFmtId="166" fontId="6" fillId="0" borderId="0" xfId="1" applyNumberFormat="1" applyFont="1"/>
    <xf numFmtId="0" fontId="10" fillId="0" borderId="0" xfId="0" applyNumberFormat="1" applyFont="1" applyAlignment="1">
      <alignment horizontal="center"/>
    </xf>
    <xf numFmtId="165" fontId="2" fillId="0" borderId="0" xfId="0" applyNumberFormat="1" applyFont="1" applyBorder="1"/>
    <xf numFmtId="164" fontId="8" fillId="0" borderId="0" xfId="0" applyNumberFormat="1" applyFont="1"/>
    <xf numFmtId="9" fontId="6" fillId="0" borderId="0" xfId="1" applyNumberFormat="1" applyFont="1"/>
    <xf numFmtId="165" fontId="2" fillId="4" borderId="1" xfId="0" applyNumberFormat="1" applyFont="1" applyFill="1" applyBorder="1"/>
    <xf numFmtId="9" fontId="6" fillId="0" borderId="0" xfId="1" applyFont="1" applyFill="1" applyBorder="1"/>
    <xf numFmtId="166" fontId="6" fillId="0" borderId="0" xfId="1" applyNumberFormat="1" applyFont="1" applyFill="1" applyBorder="1"/>
    <xf numFmtId="166" fontId="2" fillId="0" borderId="0" xfId="1" applyNumberFormat="1" applyFont="1"/>
    <xf numFmtId="165" fontId="3" fillId="0" borderId="0" xfId="0" applyNumberFormat="1" applyFont="1"/>
    <xf numFmtId="164" fontId="3" fillId="0" borderId="0" xfId="0" applyNumberFormat="1" applyFont="1"/>
    <xf numFmtId="0" fontId="3" fillId="0" borderId="0" xfId="0" applyFont="1"/>
    <xf numFmtId="164" fontId="3" fillId="0" borderId="0" xfId="0" applyNumberFormat="1" applyFont="1" applyAlignment="1">
      <alignment horizontal="center"/>
    </xf>
    <xf numFmtId="0" fontId="12" fillId="0" borderId="0" xfId="0" applyFont="1"/>
    <xf numFmtId="166" fontId="0" fillId="0" borderId="0" xfId="1" applyNumberFormat="1" applyFont="1"/>
    <xf numFmtId="166" fontId="0" fillId="0" borderId="0" xfId="1" applyNumberFormat="1" applyFont="1" applyAlignment="1">
      <alignment horizontal="center"/>
    </xf>
    <xf numFmtId="9" fontId="0" fillId="0" borderId="0" xfId="1" applyNumberFormat="1" applyFont="1"/>
    <xf numFmtId="0" fontId="0" fillId="0" borderId="0" xfId="0"/>
    <xf numFmtId="49" fontId="0" fillId="0" borderId="0" xfId="0" applyNumberFormat="1"/>
    <xf numFmtId="0" fontId="11" fillId="0" borderId="0" xfId="0" applyFont="1"/>
    <xf numFmtId="165" fontId="2" fillId="4" borderId="0" xfId="0" applyNumberFormat="1" applyFont="1" applyFill="1" applyBorder="1"/>
    <xf numFmtId="165" fontId="0" fillId="0" borderId="0" xfId="0" applyNumberFormat="1" applyAlignment="1">
      <alignment horizontal="center"/>
    </xf>
    <xf numFmtId="165" fontId="6" fillId="0" borderId="0" xfId="1" applyNumberFormat="1" applyFont="1"/>
    <xf numFmtId="9" fontId="6" fillId="5" borderId="0" xfId="1" applyFont="1" applyFill="1" applyBorder="1"/>
    <xf numFmtId="166" fontId="2" fillId="0" borderId="0" xfId="1" applyNumberFormat="1" applyFont="1" applyBorder="1"/>
    <xf numFmtId="166" fontId="13" fillId="0" borderId="0" xfId="1" applyNumberFormat="1" applyFont="1"/>
    <xf numFmtId="166" fontId="3" fillId="0" borderId="0" xfId="1" applyNumberFormat="1" applyFont="1"/>
    <xf numFmtId="166" fontId="2" fillId="2" borderId="2" xfId="1" applyNumberFormat="1" applyFont="1" applyFill="1" applyBorder="1"/>
    <xf numFmtId="0" fontId="2" fillId="2" borderId="2" xfId="0" applyFont="1" applyFill="1" applyBorder="1"/>
    <xf numFmtId="0" fontId="0" fillId="2" borderId="2" xfId="0" applyFill="1" applyBorder="1"/>
    <xf numFmtId="9" fontId="6" fillId="6" borderId="3" xfId="1" applyFont="1" applyFill="1" applyBorder="1"/>
    <xf numFmtId="166" fontId="6" fillId="6" borderId="3" xfId="1" applyNumberFormat="1" applyFont="1" applyFill="1" applyBorder="1"/>
    <xf numFmtId="9" fontId="6" fillId="6" borderId="3" xfId="1" applyNumberFormat="1" applyFont="1" applyFill="1" applyBorder="1"/>
    <xf numFmtId="165" fontId="2" fillId="6" borderId="3" xfId="0" applyNumberFormat="1" applyFont="1" applyFill="1" applyBorder="1"/>
    <xf numFmtId="165" fontId="0" fillId="6" borderId="3" xfId="0" applyNumberFormat="1" applyFill="1" applyBorder="1"/>
    <xf numFmtId="165" fontId="1" fillId="6" borderId="3" xfId="0" applyNumberFormat="1" applyFont="1" applyFill="1" applyBorder="1"/>
    <xf numFmtId="165" fontId="11" fillId="6" borderId="3" xfId="0" applyNumberFormat="1" applyFont="1" applyFill="1" applyBorder="1"/>
    <xf numFmtId="165" fontId="3" fillId="6" borderId="3" xfId="0" applyNumberFormat="1" applyFont="1" applyFill="1" applyBorder="1"/>
    <xf numFmtId="167" fontId="2" fillId="6" borderId="3" xfId="0" applyNumberFormat="1" applyFont="1" applyFill="1" applyBorder="1"/>
    <xf numFmtId="164" fontId="2" fillId="6" borderId="3" xfId="0" applyNumberFormat="1" applyFont="1" applyFill="1" applyBorder="1"/>
    <xf numFmtId="167" fontId="0" fillId="6" borderId="3" xfId="0" applyNumberFormat="1" applyFill="1" applyBorder="1"/>
    <xf numFmtId="166" fontId="2" fillId="6" borderId="3" xfId="1" applyNumberFormat="1" applyFont="1" applyFill="1" applyBorder="1"/>
    <xf numFmtId="167" fontId="11" fillId="6" borderId="3" xfId="0" applyNumberFormat="1" applyFont="1" applyFill="1" applyBorder="1"/>
    <xf numFmtId="164" fontId="0" fillId="6" borderId="3" xfId="0" applyNumberFormat="1" applyFill="1" applyBorder="1"/>
    <xf numFmtId="164" fontId="2" fillId="2" borderId="5" xfId="0" applyNumberFormat="1" applyFont="1" applyFill="1" applyBorder="1" applyAlignment="1">
      <alignment horizontal="center"/>
    </xf>
    <xf numFmtId="165" fontId="2" fillId="4" borderId="8" xfId="0" applyNumberFormat="1" applyFont="1" applyFill="1" applyBorder="1"/>
    <xf numFmtId="165" fontId="0" fillId="4" borderId="8" xfId="0" applyNumberFormat="1" applyFill="1" applyBorder="1"/>
    <xf numFmtId="165" fontId="2" fillId="4" borderId="9" xfId="0" applyNumberFormat="1" applyFont="1" applyFill="1" applyBorder="1"/>
    <xf numFmtId="164" fontId="2" fillId="5" borderId="5" xfId="0" applyNumberFormat="1" applyFont="1" applyFill="1" applyBorder="1" applyAlignment="1">
      <alignment horizontal="center"/>
    </xf>
    <xf numFmtId="9" fontId="6" fillId="5" borderId="8" xfId="1" applyFont="1" applyFill="1" applyBorder="1"/>
    <xf numFmtId="9" fontId="6" fillId="5" borderId="8" xfId="1" applyNumberFormat="1" applyFont="1" applyFill="1" applyBorder="1"/>
    <xf numFmtId="9" fontId="6" fillId="6" borderId="11" xfId="1" applyFont="1" applyFill="1" applyBorder="1"/>
    <xf numFmtId="9" fontId="6" fillId="5" borderId="12" xfId="1" applyFont="1" applyFill="1" applyBorder="1"/>
    <xf numFmtId="165" fontId="2" fillId="6" borderId="11" xfId="0" applyNumberFormat="1" applyFont="1" applyFill="1" applyBorder="1"/>
    <xf numFmtId="165" fontId="2" fillId="4" borderId="13" xfId="0" applyNumberFormat="1" applyFont="1" applyFill="1" applyBorder="1"/>
    <xf numFmtId="165" fontId="13" fillId="6" borderId="3" xfId="0" applyNumberFormat="1" applyFont="1" applyFill="1" applyBorder="1"/>
    <xf numFmtId="167" fontId="3" fillId="6" borderId="3" xfId="0" applyNumberFormat="1" applyFont="1" applyFill="1" applyBorder="1"/>
    <xf numFmtId="49" fontId="2" fillId="3" borderId="5" xfId="0" applyNumberFormat="1" applyFont="1" applyFill="1" applyBorder="1" applyAlignment="1">
      <alignment horizontal="center"/>
    </xf>
    <xf numFmtId="49" fontId="2" fillId="3" borderId="14" xfId="0" applyNumberFormat="1" applyFont="1" applyFill="1" applyBorder="1" applyAlignment="1">
      <alignment horizontal="center"/>
    </xf>
    <xf numFmtId="9" fontId="6" fillId="5" borderId="0" xfId="1" applyNumberFormat="1" applyFont="1" applyFill="1" applyBorder="1"/>
    <xf numFmtId="9" fontId="6" fillId="5" borderId="15" xfId="1" applyFont="1" applyFill="1" applyBorder="1"/>
    <xf numFmtId="165" fontId="0" fillId="4" borderId="0" xfId="0" applyNumberFormat="1" applyFill="1" applyBorder="1"/>
    <xf numFmtId="165" fontId="2" fillId="4" borderId="16" xfId="0" applyNumberFormat="1" applyFont="1" applyFill="1" applyBorder="1"/>
    <xf numFmtId="165" fontId="2" fillId="4" borderId="12" xfId="0" applyNumberFormat="1" applyFont="1" applyFill="1" applyBorder="1"/>
    <xf numFmtId="165" fontId="2" fillId="0" borderId="8" xfId="0" applyNumberFormat="1" applyFont="1" applyFill="1" applyBorder="1"/>
    <xf numFmtId="165" fontId="0" fillId="0" borderId="0" xfId="0" applyNumberFormat="1" applyBorder="1"/>
    <xf numFmtId="165" fontId="0" fillId="0" borderId="8" xfId="0" applyNumberFormat="1" applyBorder="1"/>
    <xf numFmtId="165" fontId="2" fillId="6" borderId="19" xfId="0" applyNumberFormat="1" applyFont="1" applyFill="1" applyBorder="1"/>
    <xf numFmtId="165" fontId="2" fillId="4" borderId="20" xfId="0" applyNumberFormat="1" applyFont="1" applyFill="1" applyBorder="1"/>
    <xf numFmtId="165" fontId="2" fillId="4" borderId="14" xfId="0" applyNumberFormat="1" applyFont="1" applyFill="1" applyBorder="1"/>
    <xf numFmtId="165" fontId="2" fillId="0" borderId="16" xfId="0" applyNumberFormat="1" applyFont="1" applyBorder="1"/>
    <xf numFmtId="165" fontId="2" fillId="0" borderId="16" xfId="0" applyNumberFormat="1" applyFont="1" applyFill="1" applyBorder="1"/>
    <xf numFmtId="165" fontId="2" fillId="0" borderId="13" xfId="0" applyNumberFormat="1" applyFont="1" applyFill="1" applyBorder="1"/>
    <xf numFmtId="164" fontId="2" fillId="2" borderId="20" xfId="0" applyNumberFormat="1" applyFont="1" applyFill="1" applyBorder="1" applyAlignment="1">
      <alignment horizontal="center"/>
    </xf>
    <xf numFmtId="49" fontId="2" fillId="3" borderId="20" xfId="0" applyNumberFormat="1" applyFont="1" applyFill="1" applyBorder="1" applyAlignment="1">
      <alignment horizontal="center"/>
    </xf>
    <xf numFmtId="165" fontId="2" fillId="0" borderId="15" xfId="0" applyNumberFormat="1" applyFont="1" applyBorder="1"/>
    <xf numFmtId="165" fontId="2" fillId="0" borderId="15" xfId="0" applyNumberFormat="1" applyFont="1" applyFill="1" applyBorder="1"/>
    <xf numFmtId="165" fontId="2" fillId="0" borderId="12" xfId="0" applyNumberFormat="1" applyFont="1" applyFill="1" applyBorder="1"/>
    <xf numFmtId="164" fontId="2" fillId="2" borderId="4" xfId="0" applyNumberFormat="1" applyFont="1" applyFill="1" applyBorder="1" applyAlignment="1">
      <alignment horizontal="center"/>
    </xf>
    <xf numFmtId="165" fontId="2" fillId="3" borderId="6" xfId="0" applyNumberFormat="1" applyFont="1" applyFill="1" applyBorder="1" applyAlignment="1">
      <alignment horizontal="center"/>
    </xf>
    <xf numFmtId="165" fontId="2" fillId="6" borderId="7" xfId="0" applyNumberFormat="1" applyFont="1" applyFill="1" applyBorder="1"/>
    <xf numFmtId="165" fontId="0" fillId="6" borderId="7" xfId="0" applyNumberFormat="1" applyFill="1" applyBorder="1"/>
    <xf numFmtId="165" fontId="0" fillId="0" borderId="17" xfId="0" applyNumberFormat="1" applyBorder="1"/>
    <xf numFmtId="165" fontId="2" fillId="0" borderId="17" xfId="0" applyNumberFormat="1" applyFont="1" applyBorder="1"/>
    <xf numFmtId="165" fontId="2" fillId="0" borderId="21" xfId="0" applyNumberFormat="1" applyFont="1" applyBorder="1"/>
    <xf numFmtId="49" fontId="0" fillId="5" borderId="4" xfId="0" applyNumberFormat="1" applyFill="1" applyBorder="1"/>
    <xf numFmtId="164" fontId="0" fillId="5" borderId="5" xfId="0" applyNumberFormat="1" applyFill="1" applyBorder="1"/>
    <xf numFmtId="165" fontId="0" fillId="5" borderId="6" xfId="0" applyNumberFormat="1" applyFill="1" applyBorder="1"/>
    <xf numFmtId="9" fontId="6" fillId="6" borderId="7" xfId="1" applyFont="1" applyFill="1" applyBorder="1"/>
    <xf numFmtId="165" fontId="6" fillId="5" borderId="8" xfId="1" applyNumberFormat="1" applyFont="1" applyFill="1" applyBorder="1"/>
    <xf numFmtId="166" fontId="6" fillId="6" borderId="7" xfId="1" applyNumberFormat="1" applyFont="1" applyFill="1" applyBorder="1"/>
    <xf numFmtId="9" fontId="6" fillId="6" borderId="10" xfId="1" applyFont="1" applyFill="1" applyBorder="1"/>
    <xf numFmtId="164" fontId="2" fillId="3" borderId="6" xfId="0" applyNumberFormat="1" applyFont="1" applyFill="1" applyBorder="1" applyAlignment="1">
      <alignment horizontal="center"/>
    </xf>
    <xf numFmtId="164" fontId="0" fillId="5" borderId="6" xfId="0" applyNumberFormat="1" applyFill="1" applyBorder="1"/>
    <xf numFmtId="166" fontId="6" fillId="5" borderId="8" xfId="1" applyNumberFormat="1" applyFont="1" applyFill="1" applyBorder="1"/>
    <xf numFmtId="9" fontId="14" fillId="5" borderId="8" xfId="1" applyFont="1" applyFill="1" applyBorder="1"/>
    <xf numFmtId="166" fontId="14" fillId="5" borderId="8" xfId="1" applyNumberFormat="1" applyFont="1" applyFill="1" applyBorder="1"/>
    <xf numFmtId="9" fontId="14" fillId="5" borderId="12" xfId="1" applyFont="1" applyFill="1" applyBorder="1"/>
    <xf numFmtId="9" fontId="6" fillId="0" borderId="17" xfId="1" applyFont="1" applyBorder="1"/>
    <xf numFmtId="166" fontId="6" fillId="0" borderId="17" xfId="1" applyNumberFormat="1" applyFont="1" applyBorder="1"/>
    <xf numFmtId="9" fontId="6" fillId="0" borderId="23" xfId="1" applyFont="1" applyBorder="1"/>
    <xf numFmtId="49" fontId="2" fillId="2" borderId="24" xfId="0" applyNumberFormat="1" applyFont="1" applyFill="1" applyBorder="1" applyAlignment="1">
      <alignment horizontal="right"/>
    </xf>
    <xf numFmtId="49" fontId="2" fillId="6" borderId="25" xfId="0" applyNumberFormat="1" applyFont="1" applyFill="1" applyBorder="1" applyAlignment="1">
      <alignment horizontal="right"/>
    </xf>
    <xf numFmtId="49" fontId="2" fillId="6" borderId="26" xfId="0" applyNumberFormat="1" applyFont="1" applyFill="1" applyBorder="1" applyAlignment="1">
      <alignment horizontal="right"/>
    </xf>
    <xf numFmtId="49" fontId="0" fillId="0" borderId="0" xfId="0" applyNumberFormat="1" applyAlignment="1">
      <alignment horizontal="right"/>
    </xf>
    <xf numFmtId="49" fontId="4" fillId="5" borderId="24" xfId="0" applyNumberFormat="1" applyFont="1" applyFill="1" applyBorder="1" applyAlignment="1">
      <alignment horizontal="right"/>
    </xf>
    <xf numFmtId="49" fontId="6" fillId="6" borderId="25" xfId="0" applyNumberFormat="1" applyFont="1" applyFill="1" applyBorder="1" applyAlignment="1">
      <alignment horizontal="right"/>
    </xf>
    <xf numFmtId="49" fontId="6" fillId="6" borderId="26" xfId="0" applyNumberFormat="1" applyFont="1" applyFill="1" applyBorder="1" applyAlignment="1">
      <alignment horizontal="right"/>
    </xf>
    <xf numFmtId="49" fontId="7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right"/>
    </xf>
    <xf numFmtId="49" fontId="0" fillId="6" borderId="25" xfId="0" applyNumberFormat="1" applyFill="1" applyBorder="1" applyAlignment="1">
      <alignment horizontal="right"/>
    </xf>
    <xf numFmtId="49" fontId="9" fillId="0" borderId="0" xfId="0" applyNumberFormat="1" applyFont="1" applyAlignment="1">
      <alignment horizontal="right"/>
    </xf>
    <xf numFmtId="49" fontId="2" fillId="2" borderId="4" xfId="0" applyNumberFormat="1" applyFont="1" applyFill="1" applyBorder="1" applyAlignment="1">
      <alignment horizontal="right"/>
    </xf>
    <xf numFmtId="49" fontId="2" fillId="6" borderId="7" xfId="0" applyNumberFormat="1" applyFont="1" applyFill="1" applyBorder="1" applyAlignment="1">
      <alignment horizontal="right"/>
    </xf>
    <xf numFmtId="49" fontId="0" fillId="6" borderId="7" xfId="0" applyNumberFormat="1" applyFill="1" applyBorder="1" applyAlignment="1">
      <alignment horizontal="right"/>
    </xf>
    <xf numFmtId="49" fontId="2" fillId="6" borderId="10" xfId="0" applyNumberFormat="1" applyFont="1" applyFill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4" fillId="5" borderId="4" xfId="0" applyNumberFormat="1" applyFont="1" applyFill="1" applyBorder="1" applyAlignment="1">
      <alignment horizontal="right"/>
    </xf>
    <xf numFmtId="49" fontId="6" fillId="6" borderId="7" xfId="0" applyNumberFormat="1" applyFont="1" applyFill="1" applyBorder="1" applyAlignment="1">
      <alignment horizontal="right"/>
    </xf>
    <xf numFmtId="49" fontId="6" fillId="6" borderId="10" xfId="0" applyNumberFormat="1" applyFont="1" applyFill="1" applyBorder="1" applyAlignment="1">
      <alignment horizontal="right"/>
    </xf>
    <xf numFmtId="49" fontId="2" fillId="0" borderId="21" xfId="0" applyNumberFormat="1" applyFont="1" applyBorder="1" applyAlignment="1">
      <alignment horizontal="right"/>
    </xf>
    <xf numFmtId="49" fontId="2" fillId="2" borderId="22" xfId="0" applyNumberFormat="1" applyFont="1" applyFill="1" applyBorder="1" applyAlignment="1">
      <alignment horizontal="right"/>
    </xf>
    <xf numFmtId="49" fontId="2" fillId="6" borderId="18" xfId="0" applyNumberFormat="1" applyFont="1" applyFill="1" applyBorder="1" applyAlignment="1">
      <alignment horizontal="right"/>
    </xf>
    <xf numFmtId="49" fontId="2" fillId="0" borderId="23" xfId="0" applyNumberFormat="1" applyFont="1" applyBorder="1" applyAlignment="1">
      <alignment horizontal="right"/>
    </xf>
    <xf numFmtId="49" fontId="2" fillId="0" borderId="17" xfId="0" applyNumberFormat="1" applyFont="1" applyBorder="1" applyAlignment="1">
      <alignment horizontal="right"/>
    </xf>
    <xf numFmtId="49" fontId="6" fillId="0" borderId="0" xfId="0" applyNumberFormat="1" applyFont="1" applyAlignment="1">
      <alignment horizontal="right"/>
    </xf>
    <xf numFmtId="0" fontId="17" fillId="0" borderId="0" xfId="0" applyFont="1"/>
    <xf numFmtId="0" fontId="16" fillId="0" borderId="0" xfId="0" applyFont="1"/>
    <xf numFmtId="0" fontId="18" fillId="0" borderId="0" xfId="0" applyFont="1"/>
    <xf numFmtId="0" fontId="20" fillId="0" borderId="0" xfId="4"/>
  </cellXfs>
  <cellStyles count="5">
    <cellStyle name="Normal" xfId="0" builtinId="0"/>
    <cellStyle name="Normal 2" xfId="2" xr:uid="{00000000-0005-0000-0000-000001000000}"/>
    <cellStyle name="Normal 3" xfId="3" xr:uid="{CB3ACA32-26C9-7B4B-80F6-ADF784122A84}"/>
    <cellStyle name="Normal 3 2" xfId="4" xr:uid="{01EAC820-EE1D-F04A-8CA3-3BC0A7648FE4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FARMACIA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54F-4F1F-ADCF-32891BE0461C}"/>
              </c:ext>
            </c:extLst>
          </c:dPt>
          <c:val>
            <c:numRef>
              <c:f>'FARMACIA - Trimestres'!$O$22:$R$22</c:f>
              <c:numCache>
                <c:formatCode>#,##0_);\(#,##0\)</c:formatCode>
                <c:ptCount val="4"/>
                <c:pt idx="0">
                  <c:v>14465.289999999995</c:v>
                </c:pt>
                <c:pt idx="1">
                  <c:v>-7190.4066666666668</c:v>
                </c:pt>
                <c:pt idx="2">
                  <c:v>9101.4933333333393</c:v>
                </c:pt>
                <c:pt idx="3">
                  <c:v>699.66999999998461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454F-4F1F-ADCF-32891BE046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2551064"/>
        <c:axId val="612552240"/>
      </c:barChart>
      <c:catAx>
        <c:axId val="612551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12552240"/>
        <c:crosses val="autoZero"/>
        <c:auto val="1"/>
        <c:lblAlgn val="ctr"/>
        <c:lblOffset val="100"/>
        <c:noMultiLvlLbl val="0"/>
      </c:catAx>
      <c:valAx>
        <c:axId val="612552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12551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mailto:www.marroformulasoriginales.com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://www.marroformulasoriginales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marroformulasoriginales.com/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marroformulasoriginales.com/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203202</xdr:colOff>
      <xdr:row>25</xdr:row>
      <xdr:rowOff>38100</xdr:rowOff>
    </xdr:from>
    <xdr:to>
      <xdr:col>12</xdr:col>
      <xdr:colOff>380998</xdr:colOff>
      <xdr:row>43</xdr:row>
      <xdr:rowOff>65799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106261-E9C1-DB49-9FC8-A74D043EF0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28702" y="4165600"/>
          <a:ext cx="9258296" cy="2999499"/>
        </a:xfrm>
        <a:prstGeom prst="rect">
          <a:avLst/>
        </a:prstGeom>
      </xdr:spPr>
    </xdr:pic>
    <xdr:clientData/>
  </xdr:twoCellAnchor>
  <xdr:twoCellAnchor>
    <xdr:from>
      <xdr:col>2</xdr:col>
      <xdr:colOff>317500</xdr:colOff>
      <xdr:row>4</xdr:row>
      <xdr:rowOff>114300</xdr:rowOff>
    </xdr:from>
    <xdr:to>
      <xdr:col>11</xdr:col>
      <xdr:colOff>241300</xdr:colOff>
      <xdr:row>17</xdr:row>
      <xdr:rowOff>63500</xdr:rowOff>
    </xdr:to>
    <xdr:sp macro="" textlink="">
      <xdr:nvSpPr>
        <xdr:cNvPr id="3" name="CuadroText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793F12-C618-8142-8EDF-D1E67D28B7A1}"/>
            </a:ext>
          </a:extLst>
        </xdr:cNvPr>
        <xdr:cNvSpPr txBox="1"/>
      </xdr:nvSpPr>
      <xdr:spPr>
        <a:xfrm>
          <a:off x="1968500" y="774700"/>
          <a:ext cx="7353300" cy="2095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_tradnl" sz="1600">
              <a:solidFill>
                <a:schemeClr val="accent3">
                  <a:lumMod val="75000"/>
                </a:schemeClr>
              </a:solidFill>
              <a:latin typeface="Lyon Text Regular" panose="02000503070000020004" pitchFamily="2" charset="77"/>
            </a:rPr>
            <a:t>Marro - Fórmulas Originales es cosmética de farmacia, con una cuidada elaboración semi-artesanal, respetuosa con el medio ambiente y formulada para ser recomendada desde la farmacia, garantía de salud y bienestar. </a:t>
          </a:r>
        </a:p>
        <a:p>
          <a:pPr algn="ctr"/>
          <a:endParaRPr lang="es-ES_tradnl" sz="1600">
            <a:solidFill>
              <a:schemeClr val="accent3">
                <a:lumMod val="75000"/>
              </a:schemeClr>
            </a:solidFill>
            <a:latin typeface="Lyon Text Regular" panose="02000503070000020004" pitchFamily="2" charset="77"/>
          </a:endParaRPr>
        </a:p>
        <a:p>
          <a:pPr algn="ctr"/>
          <a:r>
            <a:rPr lang="es-ES_tradnl" sz="1600">
              <a:solidFill>
                <a:schemeClr val="accent3">
                  <a:lumMod val="75000"/>
                </a:schemeClr>
              </a:solidFill>
              <a:latin typeface="Lyon Text Regular" panose="02000503070000020004" pitchFamily="2" charset="77"/>
            </a:rPr>
            <a:t>Fórmulas eficaces y seguras recomendadas en las mejores farmacias.</a:t>
          </a:r>
        </a:p>
        <a:p>
          <a:pPr algn="ctr"/>
          <a:endParaRPr lang="es-ES_tradnl" sz="1600">
            <a:solidFill>
              <a:schemeClr val="accent3">
                <a:lumMod val="75000"/>
              </a:schemeClr>
            </a:solidFill>
            <a:latin typeface="Lyon Text Regular" panose="02000503070000020004" pitchFamily="2" charset="77"/>
          </a:endParaRPr>
        </a:p>
        <a:p>
          <a:pPr algn="ctr"/>
          <a:r>
            <a:rPr lang="es-ES_tradnl" sz="1600">
              <a:solidFill>
                <a:schemeClr val="accent3">
                  <a:lumMod val="75000"/>
                </a:schemeClr>
              </a:solidFill>
              <a:latin typeface="Lyon Text Regular" panose="02000503070000020004" pitchFamily="2" charset="77"/>
            </a:rPr>
            <a:t>Entra</a:t>
          </a:r>
          <a:r>
            <a:rPr lang="es-ES_tradnl" sz="1600" baseline="0">
              <a:solidFill>
                <a:schemeClr val="accent3">
                  <a:lumMod val="75000"/>
                </a:schemeClr>
              </a:solidFill>
              <a:latin typeface="Lyon Text Regular" panose="02000503070000020004" pitchFamily="2" charset="77"/>
            </a:rPr>
            <a:t> en www.marroformulasoriginales.com</a:t>
          </a:r>
        </a:p>
        <a:p>
          <a:pPr algn="ctr"/>
          <a:r>
            <a:rPr lang="es-ES_tradnl" sz="1600" baseline="0">
              <a:solidFill>
                <a:schemeClr val="accent3">
                  <a:lumMod val="75000"/>
                </a:schemeClr>
              </a:solidFill>
              <a:latin typeface="Lyon Text Regular" panose="02000503070000020004" pitchFamily="2" charset="77"/>
            </a:rPr>
            <a:t>y descubre nuestras colecciones.</a:t>
          </a:r>
        </a:p>
        <a:p>
          <a:pPr algn="ctr"/>
          <a:endParaRPr lang="es-ES_tradnl" sz="1600" baseline="0">
            <a:solidFill>
              <a:schemeClr val="accent3">
                <a:lumMod val="75000"/>
              </a:schemeClr>
            </a:solidFill>
            <a:latin typeface="Lyon Text Regular" panose="02000503070000020004" pitchFamily="2" charset="77"/>
          </a:endParaRPr>
        </a:p>
      </xdr:txBody>
    </xdr:sp>
    <xdr:clientData/>
  </xdr:twoCellAnchor>
  <xdr:twoCellAnchor>
    <xdr:from>
      <xdr:col>2</xdr:col>
      <xdr:colOff>317500</xdr:colOff>
      <xdr:row>17</xdr:row>
      <xdr:rowOff>139700</xdr:rowOff>
    </xdr:from>
    <xdr:to>
      <xdr:col>11</xdr:col>
      <xdr:colOff>241300</xdr:colOff>
      <xdr:row>21</xdr:row>
      <xdr:rowOff>139700</xdr:rowOff>
    </xdr:to>
    <xdr:sp macro="" textlink="">
      <xdr:nvSpPr>
        <xdr:cNvPr id="4" name="CuadroTexto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393BE00-5295-0E49-89C5-08383B93724F}"/>
            </a:ext>
          </a:extLst>
        </xdr:cNvPr>
        <xdr:cNvSpPr txBox="1"/>
      </xdr:nvSpPr>
      <xdr:spPr>
        <a:xfrm>
          <a:off x="1968500" y="2946400"/>
          <a:ext cx="7353300" cy="660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_tradnl" sz="1600" baseline="0">
              <a:solidFill>
                <a:schemeClr val="accent3">
                  <a:lumMod val="75000"/>
                </a:schemeClr>
              </a:solidFill>
              <a:latin typeface="Lyon Text Regular" panose="02000503070000020004" pitchFamily="2" charset="77"/>
            </a:rPr>
            <a:t>Contacto: marro@marroformulasoriginales.com</a:t>
          </a:r>
        </a:p>
        <a:p>
          <a:pPr algn="ctr"/>
          <a:r>
            <a:rPr lang="es-ES_tradnl" sz="1600" baseline="0">
              <a:solidFill>
                <a:schemeClr val="accent3">
                  <a:lumMod val="75000"/>
                </a:schemeClr>
              </a:solidFill>
              <a:latin typeface="Lyon Text Regular" panose="02000503070000020004" pitchFamily="2" charset="77"/>
            </a:rPr>
            <a:t>Tel: 974 239 037</a:t>
          </a:r>
          <a:endParaRPr lang="es-ES_tradnl" sz="1600">
            <a:solidFill>
              <a:schemeClr val="accent3">
                <a:lumMod val="75000"/>
              </a:schemeClr>
            </a:solidFill>
            <a:latin typeface="Lyon Text Regular" panose="02000503070000020004" pitchFamily="2" charset="77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447675</xdr:colOff>
      <xdr:row>93</xdr:row>
      <xdr:rowOff>47625</xdr:rowOff>
    </xdr:from>
    <xdr:to>
      <xdr:col>19</xdr:col>
      <xdr:colOff>733425</xdr:colOff>
      <xdr:row>109</xdr:row>
      <xdr:rowOff>114300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4887575" y="15821025"/>
          <a:ext cx="2571750" cy="2657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CIERRE - RESUMEN COMPARACIÓN</a:t>
          </a:r>
          <a:r>
            <a:rPr lang="es-ES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RESPECTO A 2018</a:t>
          </a:r>
          <a:endParaRPr lang="es-ES">
            <a:effectLst/>
          </a:endParaRPr>
        </a:p>
        <a:p>
          <a:endParaRPr lang="es-ES" sz="1100" baseline="0"/>
        </a:p>
      </xdr:txBody>
    </xdr:sp>
    <xdr:clientData/>
  </xdr:twoCellAnchor>
  <xdr:twoCellAnchor>
    <xdr:from>
      <xdr:col>16</xdr:col>
      <xdr:colOff>438150</xdr:colOff>
      <xdr:row>15</xdr:row>
      <xdr:rowOff>114300</xdr:rowOff>
    </xdr:from>
    <xdr:to>
      <xdr:col>19</xdr:col>
      <xdr:colOff>723900</xdr:colOff>
      <xdr:row>32</xdr:row>
      <xdr:rowOff>19050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1060B4A7-DE9E-4FF9-B041-83947C7CA0F6}"/>
            </a:ext>
          </a:extLst>
        </xdr:cNvPr>
        <xdr:cNvSpPr txBox="1"/>
      </xdr:nvSpPr>
      <xdr:spPr>
        <a:xfrm>
          <a:off x="14878050" y="2286000"/>
          <a:ext cx="2571750" cy="2657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 u="sng"/>
            <a:t>CIERRE - RESUMEN COMPARACIÓN</a:t>
          </a:r>
          <a:r>
            <a:rPr lang="es-ES" sz="1100" b="1" u="sng" baseline="0"/>
            <a:t> RESPECTO A 2020</a:t>
          </a:r>
          <a:endParaRPr lang="es-ES" sz="1100" b="1" u="sng"/>
        </a:p>
        <a:p>
          <a:endParaRPr lang="es-ES" sz="1100"/>
        </a:p>
      </xdr:txBody>
    </xdr:sp>
    <xdr:clientData/>
  </xdr:twoCellAnchor>
  <xdr:twoCellAnchor>
    <xdr:from>
      <xdr:col>16</xdr:col>
      <xdr:colOff>628650</xdr:colOff>
      <xdr:row>51</xdr:row>
      <xdr:rowOff>123825</xdr:rowOff>
    </xdr:from>
    <xdr:to>
      <xdr:col>20</xdr:col>
      <xdr:colOff>152400</xdr:colOff>
      <xdr:row>68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50F1627C-885F-4B8C-A0B9-0C90773F34CD}"/>
            </a:ext>
          </a:extLst>
        </xdr:cNvPr>
        <xdr:cNvSpPr txBox="1"/>
      </xdr:nvSpPr>
      <xdr:spPr>
        <a:xfrm>
          <a:off x="15068550" y="8610600"/>
          <a:ext cx="2571750" cy="2657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 u="sng"/>
            <a:t>CIERRE - RESUMEN COMPARACIÓN</a:t>
          </a:r>
          <a:r>
            <a:rPr lang="es-ES" sz="1100" b="1" u="sng" baseline="0"/>
            <a:t> RESPECTO A 2019</a:t>
          </a:r>
          <a:endParaRPr lang="es-ES" sz="1100"/>
        </a:p>
      </xdr:txBody>
    </xdr:sp>
    <xdr:clientData/>
  </xdr:twoCellAnchor>
  <xdr:twoCellAnchor editAs="oneCell">
    <xdr:from>
      <xdr:col>0</xdr:col>
      <xdr:colOff>139700</xdr:colOff>
      <xdr:row>1</xdr:row>
      <xdr:rowOff>13626</xdr:rowOff>
    </xdr:from>
    <xdr:to>
      <xdr:col>0</xdr:col>
      <xdr:colOff>2748376</xdr:colOff>
      <xdr:row>5</xdr:row>
      <xdr:rowOff>81623</xdr:rowOff>
    </xdr:to>
    <xdr:pic>
      <xdr:nvPicPr>
        <xdr:cNvPr id="10" name="Imagen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C011F4F-E205-A740-A5D4-88123BAA11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39700" y="178726"/>
          <a:ext cx="2608676" cy="8680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381000</xdr:colOff>
      <xdr:row>4</xdr:row>
      <xdr:rowOff>0</xdr:rowOff>
    </xdr:from>
    <xdr:to>
      <xdr:col>30</xdr:col>
      <xdr:colOff>333375</xdr:colOff>
      <xdr:row>20</xdr:row>
      <xdr:rowOff>133350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190500</xdr:colOff>
      <xdr:row>0</xdr:row>
      <xdr:rowOff>165100</xdr:rowOff>
    </xdr:from>
    <xdr:to>
      <xdr:col>0</xdr:col>
      <xdr:colOff>2799176</xdr:colOff>
      <xdr:row>0</xdr:row>
      <xdr:rowOff>1033197</xdr:rowOff>
    </xdr:to>
    <xdr:pic>
      <xdr:nvPicPr>
        <xdr:cNvPr id="5" name="Imagen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350FDBB-0513-ED4E-A7BD-C304B661C4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0500" y="165100"/>
          <a:ext cx="2608676" cy="868097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PABLO MARRO RAMÓN" id="{605F8501-82E5-0F4E-A6BD-AA423C7B2CDA}" userId="S::pablo.marro101@alu.ulpgc.es::c9b18bc3-f262-47f9-a5f2-078458a45a47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7" dT="2021-05-04T08:31:56.62" personId="{605F8501-82E5-0F4E-A6BD-AA423C7B2CDA}" id="{FA158FE8-D337-5A4B-B52F-9569D32C8106}">
    <text xml:space="preserve">Pérdidas Y Ganancias
</text>
  </threadedComment>
  <threadedComment ref="A81" dT="2021-05-04T08:33:53.01" personId="{605F8501-82E5-0F4E-A6BD-AA423C7B2CDA}" id="{A2CFB731-63F1-DA4A-A2DC-7237740F7FA2}">
    <text>Earnings Before Interest Taxes Depreciation And Amortization</text>
  </threadedComment>
  <threadedComment ref="A82" dT="2021-05-04T08:35:09.64" personId="{605F8501-82E5-0F4E-A6BD-AA423C7B2CDA}" id="{700FDEF4-D10A-5248-8E99-E05C36B2D978}">
    <text>Return On Sales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AA988-A588-434A-85D5-5F87B2425585}">
  <dimension ref="A1"/>
  <sheetViews>
    <sheetView showGridLines="0" workbookViewId="0">
      <selection activeCell="R24" sqref="R24"/>
    </sheetView>
  </sheetViews>
  <sheetFormatPr baseColWidth="10" defaultRowHeight="13" x14ac:dyDescent="0.15"/>
  <cols>
    <col min="1" max="16384" width="10.83203125" style="144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62"/>
  <sheetViews>
    <sheetView showGridLines="0" workbookViewId="0">
      <pane xSplit="1" topLeftCell="B1" activePane="topRight" state="frozen"/>
      <selection activeCell="A7" sqref="A7"/>
      <selection pane="topRight" activeCell="A8" sqref="A8"/>
    </sheetView>
  </sheetViews>
  <sheetFormatPr baseColWidth="10" defaultRowHeight="13" x14ac:dyDescent="0.15"/>
  <cols>
    <col min="1" max="1" width="57.5" style="119" bestFit="1" customWidth="1"/>
    <col min="2" max="10" width="10.33203125" style="4" customWidth="1"/>
    <col min="11" max="11" width="11.33203125" style="4" bestFit="1" customWidth="1"/>
    <col min="12" max="12" width="10.33203125" style="4" bestFit="1" customWidth="1"/>
    <col min="13" max="13" width="11.5" style="4" customWidth="1"/>
    <col min="15" max="15" width="11.5" style="32"/>
  </cols>
  <sheetData>
    <row r="1" spans="1:18" s="32" customFormat="1" x14ac:dyDescent="0.15">
      <c r="A1" s="119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8" s="32" customFormat="1" x14ac:dyDescent="0.15">
      <c r="A2" s="119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8" s="32" customFormat="1" x14ac:dyDescent="0.15">
      <c r="A3" s="119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8" s="32" customFormat="1" x14ac:dyDescent="0.15">
      <c r="A4" s="119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8" s="32" customFormat="1" ht="24" x14ac:dyDescent="0.3">
      <c r="A5" s="119"/>
      <c r="B5" s="4"/>
      <c r="C5" s="4"/>
      <c r="D5" s="141"/>
      <c r="E5" s="141"/>
      <c r="F5" s="141"/>
    </row>
    <row r="6" spans="1:18" s="32" customFormat="1" ht="24" x14ac:dyDescent="0.3">
      <c r="A6" s="143" t="s">
        <v>66</v>
      </c>
      <c r="B6" s="4"/>
      <c r="C6" s="4"/>
      <c r="D6" s="141"/>
      <c r="E6" s="141"/>
      <c r="F6" s="141"/>
    </row>
    <row r="7" spans="1:18" ht="24" x14ac:dyDescent="0.3">
      <c r="A7" s="124" t="s">
        <v>64</v>
      </c>
      <c r="B7" s="18" t="s">
        <v>46</v>
      </c>
      <c r="D7" s="141"/>
      <c r="E7" s="141"/>
      <c r="F7" s="141"/>
      <c r="G7" s="32"/>
      <c r="H7" s="32"/>
      <c r="I7" s="32"/>
      <c r="K7" s="32"/>
      <c r="L7" s="32"/>
      <c r="M7" s="32"/>
      <c r="N7" s="32"/>
    </row>
    <row r="8" spans="1:18" s="32" customFormat="1" ht="21" thickBot="1" x14ac:dyDescent="0.25">
      <c r="A8" s="126" t="s">
        <v>63</v>
      </c>
      <c r="B8" s="3"/>
      <c r="C8" s="3"/>
      <c r="D8" s="142"/>
      <c r="E8" s="142"/>
      <c r="F8" s="142"/>
    </row>
    <row r="9" spans="1:18" s="1" customFormat="1" x14ac:dyDescent="0.15">
      <c r="A9" s="127"/>
      <c r="B9" s="59" t="s">
        <v>21</v>
      </c>
      <c r="C9" s="59" t="s">
        <v>22</v>
      </c>
      <c r="D9" s="59" t="s">
        <v>23</v>
      </c>
      <c r="E9" s="59" t="s">
        <v>24</v>
      </c>
      <c r="F9" s="59" t="s">
        <v>25</v>
      </c>
      <c r="G9" s="59" t="s">
        <v>26</v>
      </c>
      <c r="H9" s="59" t="s">
        <v>27</v>
      </c>
      <c r="I9" s="59" t="s">
        <v>28</v>
      </c>
      <c r="J9" s="59" t="s">
        <v>29</v>
      </c>
      <c r="K9" s="59" t="s">
        <v>30</v>
      </c>
      <c r="L9" s="59" t="s">
        <v>31</v>
      </c>
      <c r="M9" s="59" t="s">
        <v>32</v>
      </c>
      <c r="N9" s="72" t="s">
        <v>33</v>
      </c>
      <c r="O9" s="73" t="s">
        <v>58</v>
      </c>
    </row>
    <row r="10" spans="1:18" s="32" customFormat="1" x14ac:dyDescent="0.15">
      <c r="A10" s="128" t="s">
        <v>0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35">
        <f>SUM(B10:M10)</f>
        <v>0</v>
      </c>
      <c r="O10" s="60"/>
      <c r="P10" s="42">
        <f>(N10-N48)/N48</f>
        <v>-1</v>
      </c>
      <c r="Q10" s="43" t="s">
        <v>65</v>
      </c>
      <c r="R10" s="44"/>
    </row>
    <row r="11" spans="1:18" s="32" customFormat="1" x14ac:dyDescent="0.15">
      <c r="A11" s="12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35"/>
      <c r="O11" s="60"/>
      <c r="P11" s="29"/>
    </row>
    <row r="12" spans="1:18" s="32" customFormat="1" x14ac:dyDescent="0.15">
      <c r="A12" s="128" t="s">
        <v>1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35">
        <f>SUM(B12:M12)</f>
        <v>0</v>
      </c>
      <c r="O12" s="60"/>
      <c r="P12" s="31" t="e">
        <f>N12/N10</f>
        <v>#DIV/0!</v>
      </c>
      <c r="Q12" s="34"/>
    </row>
    <row r="13" spans="1:18" s="32" customFormat="1" x14ac:dyDescent="0.15">
      <c r="A13" s="128" t="s">
        <v>2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35">
        <f>SUM(B13:M13)</f>
        <v>0</v>
      </c>
      <c r="O13" s="60"/>
      <c r="P13" s="31" t="e">
        <f>N13/N10</f>
        <v>#DIV/0!</v>
      </c>
      <c r="Q13" s="23">
        <f>(N13-N52)/N51</f>
        <v>-0.60326397992700542</v>
      </c>
      <c r="R13" s="1" t="s">
        <v>65</v>
      </c>
    </row>
    <row r="14" spans="1:18" s="32" customFormat="1" x14ac:dyDescent="0.15">
      <c r="A14" s="128" t="s">
        <v>3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52"/>
      <c r="N14" s="35">
        <f>SUM(B14:M14)</f>
        <v>0</v>
      </c>
      <c r="O14" s="60"/>
      <c r="P14" s="31" t="e">
        <f>N14/N10</f>
        <v>#DIV/0!</v>
      </c>
    </row>
    <row r="15" spans="1:18" s="32" customFormat="1" x14ac:dyDescent="0.15">
      <c r="A15" s="129" t="s">
        <v>4</v>
      </c>
      <c r="B15" s="49"/>
      <c r="C15" s="49"/>
      <c r="D15" s="49"/>
      <c r="E15" s="49"/>
      <c r="F15" s="49"/>
      <c r="G15" s="49"/>
      <c r="H15" s="49"/>
      <c r="I15" s="50"/>
      <c r="J15" s="50"/>
      <c r="K15" s="49"/>
      <c r="L15" s="49"/>
      <c r="M15" s="49"/>
      <c r="N15" s="76">
        <f t="shared" ref="N15:N23" si="0">SUM(B15:M15)</f>
        <v>0</v>
      </c>
      <c r="O15" s="61"/>
      <c r="P15" s="29"/>
    </row>
    <row r="16" spans="1:18" s="32" customFormat="1" x14ac:dyDescent="0.15">
      <c r="A16" s="129" t="s">
        <v>5</v>
      </c>
      <c r="B16" s="49"/>
      <c r="C16" s="49"/>
      <c r="D16" s="49"/>
      <c r="E16" s="49"/>
      <c r="F16" s="49"/>
      <c r="G16" s="49"/>
      <c r="H16" s="49"/>
      <c r="I16" s="50"/>
      <c r="J16" s="50"/>
      <c r="K16" s="49"/>
      <c r="L16" s="49"/>
      <c r="M16" s="49"/>
      <c r="N16" s="76">
        <f t="shared" si="0"/>
        <v>0</v>
      </c>
      <c r="O16" s="61"/>
      <c r="P16" s="29"/>
    </row>
    <row r="17" spans="1:16" s="32" customFormat="1" x14ac:dyDescent="0.15">
      <c r="A17" s="129" t="s">
        <v>6</v>
      </c>
      <c r="B17" s="49"/>
      <c r="C17" s="49"/>
      <c r="D17" s="49"/>
      <c r="E17" s="49"/>
      <c r="F17" s="49"/>
      <c r="G17" s="49"/>
      <c r="H17" s="49"/>
      <c r="I17" s="50"/>
      <c r="J17" s="50"/>
      <c r="K17" s="49"/>
      <c r="L17" s="49"/>
      <c r="M17" s="49"/>
      <c r="N17" s="76">
        <f t="shared" si="0"/>
        <v>0</v>
      </c>
      <c r="O17" s="61"/>
      <c r="P17" s="29"/>
    </row>
    <row r="18" spans="1:16" s="32" customFormat="1" x14ac:dyDescent="0.15">
      <c r="A18" s="129" t="s">
        <v>7</v>
      </c>
      <c r="B18" s="49"/>
      <c r="C18" s="49"/>
      <c r="D18" s="49"/>
      <c r="E18" s="49"/>
      <c r="F18" s="49"/>
      <c r="G18" s="49"/>
      <c r="H18" s="49"/>
      <c r="I18" s="50"/>
      <c r="J18" s="50"/>
      <c r="K18" s="49"/>
      <c r="L18" s="49"/>
      <c r="M18" s="49"/>
      <c r="N18" s="76">
        <f t="shared" si="0"/>
        <v>0</v>
      </c>
      <c r="O18" s="61"/>
      <c r="P18" s="29"/>
    </row>
    <row r="19" spans="1:16" s="32" customFormat="1" x14ac:dyDescent="0.15">
      <c r="A19" s="129" t="s">
        <v>8</v>
      </c>
      <c r="B19" s="49"/>
      <c r="C19" s="49"/>
      <c r="D19" s="49"/>
      <c r="E19" s="49"/>
      <c r="F19" s="49"/>
      <c r="G19" s="49"/>
      <c r="H19" s="49"/>
      <c r="I19" s="50"/>
      <c r="J19" s="50"/>
      <c r="K19" s="49"/>
      <c r="L19" s="49"/>
      <c r="M19" s="49"/>
      <c r="N19" s="76">
        <f t="shared" si="0"/>
        <v>0</v>
      </c>
      <c r="O19" s="61"/>
      <c r="P19" s="29"/>
    </row>
    <row r="20" spans="1:16" s="32" customFormat="1" x14ac:dyDescent="0.15">
      <c r="A20" s="129" t="s">
        <v>9</v>
      </c>
      <c r="B20" s="49"/>
      <c r="C20" s="49"/>
      <c r="D20" s="49"/>
      <c r="E20" s="49"/>
      <c r="F20" s="49"/>
      <c r="G20" s="49"/>
      <c r="H20" s="49"/>
      <c r="I20" s="50"/>
      <c r="J20" s="50"/>
      <c r="K20" s="49"/>
      <c r="L20" s="49"/>
      <c r="M20" s="49"/>
      <c r="N20" s="76">
        <f t="shared" si="0"/>
        <v>0</v>
      </c>
      <c r="O20" s="61"/>
      <c r="P20" s="29"/>
    </row>
    <row r="21" spans="1:16" s="32" customFormat="1" x14ac:dyDescent="0.15">
      <c r="A21" s="129" t="s">
        <v>10</v>
      </c>
      <c r="B21" s="49"/>
      <c r="C21" s="49"/>
      <c r="D21" s="49"/>
      <c r="E21" s="49"/>
      <c r="F21" s="49"/>
      <c r="G21" s="49"/>
      <c r="H21" s="49"/>
      <c r="I21" s="50"/>
      <c r="J21" s="50"/>
      <c r="K21" s="49"/>
      <c r="L21" s="49"/>
      <c r="M21" s="70"/>
      <c r="N21" s="76">
        <f t="shared" si="0"/>
        <v>0</v>
      </c>
      <c r="O21" s="61"/>
      <c r="P21" s="29"/>
    </row>
    <row r="22" spans="1:16" s="32" customFormat="1" x14ac:dyDescent="0.15">
      <c r="A22" s="129" t="s">
        <v>11</v>
      </c>
      <c r="B22" s="49"/>
      <c r="C22" s="49"/>
      <c r="D22" s="49"/>
      <c r="E22" s="49"/>
      <c r="F22" s="49"/>
      <c r="G22" s="49"/>
      <c r="H22" s="49"/>
      <c r="I22" s="50"/>
      <c r="J22" s="50"/>
      <c r="K22" s="49"/>
      <c r="L22" s="49"/>
      <c r="M22" s="49"/>
      <c r="N22" s="76">
        <f t="shared" si="0"/>
        <v>0</v>
      </c>
      <c r="O22" s="61"/>
      <c r="P22" s="29"/>
    </row>
    <row r="23" spans="1:16" s="32" customFormat="1" x14ac:dyDescent="0.15">
      <c r="A23" s="129" t="s">
        <v>12</v>
      </c>
      <c r="B23" s="49"/>
      <c r="C23" s="49"/>
      <c r="D23" s="49"/>
      <c r="E23" s="49"/>
      <c r="F23" s="49"/>
      <c r="G23" s="51"/>
      <c r="H23" s="49"/>
      <c r="I23" s="50"/>
      <c r="J23" s="50"/>
      <c r="K23" s="49"/>
      <c r="L23" s="49"/>
      <c r="M23" s="70"/>
      <c r="N23" s="76">
        <f t="shared" si="0"/>
        <v>0</v>
      </c>
      <c r="O23" s="61"/>
      <c r="P23" s="29"/>
    </row>
    <row r="24" spans="1:16" s="32" customFormat="1" x14ac:dyDescent="0.15">
      <c r="A24" s="129" t="s">
        <v>52</v>
      </c>
      <c r="B24" s="49"/>
      <c r="C24" s="49"/>
      <c r="D24" s="49"/>
      <c r="E24" s="49"/>
      <c r="F24" s="49"/>
      <c r="G24" s="49"/>
      <c r="H24" s="49"/>
      <c r="I24" s="50"/>
      <c r="J24" s="50"/>
      <c r="K24" s="49"/>
      <c r="L24" s="49"/>
      <c r="M24" s="49"/>
      <c r="N24" s="76"/>
      <c r="O24" s="61"/>
      <c r="P24" s="29"/>
    </row>
    <row r="25" spans="1:16" s="32" customFormat="1" x14ac:dyDescent="0.15">
      <c r="A25" s="129" t="s">
        <v>53</v>
      </c>
      <c r="B25" s="49"/>
      <c r="C25" s="49"/>
      <c r="D25" s="49"/>
      <c r="E25" s="49"/>
      <c r="F25" s="49"/>
      <c r="G25" s="49"/>
      <c r="H25" s="49"/>
      <c r="I25" s="49"/>
      <c r="J25" s="50"/>
      <c r="K25" s="49"/>
      <c r="L25" s="49"/>
      <c r="M25" s="49"/>
      <c r="N25" s="76"/>
      <c r="O25" s="61"/>
      <c r="P25" s="29"/>
    </row>
    <row r="26" spans="1:16" s="32" customFormat="1" x14ac:dyDescent="0.15">
      <c r="A26" s="128" t="s">
        <v>13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35">
        <f t="shared" ref="N26:N29" si="1">SUM(B26:M26)</f>
        <v>0</v>
      </c>
      <c r="O26" s="60"/>
      <c r="P26" s="29"/>
    </row>
    <row r="27" spans="1:16" s="32" customFormat="1" x14ac:dyDescent="0.15">
      <c r="A27" s="128" t="s">
        <v>14</v>
      </c>
      <c r="B27" s="48"/>
      <c r="C27" s="53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35">
        <f t="shared" si="1"/>
        <v>0</v>
      </c>
      <c r="O27" s="60"/>
      <c r="P27" s="29"/>
    </row>
    <row r="28" spans="1:16" s="32" customFormat="1" x14ac:dyDescent="0.15">
      <c r="A28" s="128" t="s">
        <v>15</v>
      </c>
      <c r="B28" s="48"/>
      <c r="C28" s="48"/>
      <c r="D28" s="48"/>
      <c r="E28" s="48"/>
      <c r="F28" s="48"/>
      <c r="G28" s="48"/>
      <c r="H28" s="54"/>
      <c r="I28" s="48"/>
      <c r="J28" s="48"/>
      <c r="K28" s="48"/>
      <c r="L28" s="48"/>
      <c r="M28" s="48"/>
      <c r="N28" s="20">
        <f t="shared" si="1"/>
        <v>0</v>
      </c>
      <c r="O28" s="60"/>
      <c r="P28" s="29" t="e">
        <f>N28/N10</f>
        <v>#DIV/0!</v>
      </c>
    </row>
    <row r="29" spans="1:16" s="32" customFormat="1" x14ac:dyDescent="0.15">
      <c r="A29" s="128" t="s">
        <v>16</v>
      </c>
      <c r="B29" s="48"/>
      <c r="C29" s="48"/>
      <c r="D29" s="48"/>
      <c r="E29" s="54"/>
      <c r="F29" s="48"/>
      <c r="G29" s="48"/>
      <c r="H29" s="48"/>
      <c r="I29" s="48"/>
      <c r="J29" s="48"/>
      <c r="K29" s="48"/>
      <c r="L29" s="48"/>
      <c r="M29" s="48"/>
      <c r="N29" s="35">
        <f t="shared" si="1"/>
        <v>0</v>
      </c>
      <c r="O29" s="60"/>
      <c r="P29" s="29"/>
    </row>
    <row r="30" spans="1:16" s="32" customFormat="1" x14ac:dyDescent="0.15">
      <c r="A30" s="128" t="s">
        <v>55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35"/>
      <c r="O30" s="60"/>
      <c r="P30" s="29"/>
    </row>
    <row r="31" spans="1:16" s="32" customFormat="1" x14ac:dyDescent="0.15">
      <c r="A31" s="128" t="s">
        <v>17</v>
      </c>
      <c r="B31" s="48">
        <f t="shared" ref="B31:M31" si="2">B29+B30</f>
        <v>0</v>
      </c>
      <c r="C31" s="48">
        <f t="shared" si="2"/>
        <v>0</v>
      </c>
      <c r="D31" s="48">
        <f t="shared" si="2"/>
        <v>0</v>
      </c>
      <c r="E31" s="48">
        <f t="shared" si="2"/>
        <v>0</v>
      </c>
      <c r="F31" s="48">
        <f t="shared" si="2"/>
        <v>0</v>
      </c>
      <c r="G31" s="48">
        <f t="shared" si="2"/>
        <v>0</v>
      </c>
      <c r="H31" s="48">
        <f t="shared" si="2"/>
        <v>0</v>
      </c>
      <c r="I31" s="48">
        <f t="shared" si="2"/>
        <v>0</v>
      </c>
      <c r="J31" s="48">
        <f t="shared" si="2"/>
        <v>0</v>
      </c>
      <c r="K31" s="48">
        <f t="shared" si="2"/>
        <v>0</v>
      </c>
      <c r="L31" s="48">
        <f t="shared" si="2"/>
        <v>0</v>
      </c>
      <c r="M31" s="48">
        <f t="shared" si="2"/>
        <v>0</v>
      </c>
      <c r="N31" s="20">
        <f t="shared" ref="N31:N33" si="3">SUM(B31:M31)</f>
        <v>0</v>
      </c>
      <c r="O31" s="60"/>
      <c r="P31" s="29"/>
    </row>
    <row r="32" spans="1:16" s="32" customFormat="1" x14ac:dyDescent="0.15">
      <c r="A32" s="12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76">
        <f t="shared" si="3"/>
        <v>0</v>
      </c>
      <c r="O32" s="61"/>
      <c r="P32" s="29"/>
    </row>
    <row r="33" spans="1:21" s="32" customFormat="1" x14ac:dyDescent="0.15">
      <c r="A33" s="128" t="s">
        <v>18</v>
      </c>
      <c r="B33" s="48">
        <f t="shared" ref="B33:H33" si="4">B28+B31</f>
        <v>0</v>
      </c>
      <c r="C33" s="48">
        <f t="shared" si="4"/>
        <v>0</v>
      </c>
      <c r="D33" s="48">
        <f t="shared" si="4"/>
        <v>0</v>
      </c>
      <c r="E33" s="48">
        <f t="shared" si="4"/>
        <v>0</v>
      </c>
      <c r="F33" s="48">
        <f t="shared" si="4"/>
        <v>0</v>
      </c>
      <c r="G33" s="48">
        <f t="shared" si="4"/>
        <v>0</v>
      </c>
      <c r="H33" s="48">
        <f t="shared" si="4"/>
        <v>0</v>
      </c>
      <c r="I33" s="48">
        <f>I28+I31</f>
        <v>0</v>
      </c>
      <c r="J33" s="48">
        <f>J28+J31</f>
        <v>0</v>
      </c>
      <c r="K33" s="48">
        <f>K28+K31</f>
        <v>0</v>
      </c>
      <c r="L33" s="48">
        <f>L28+L31</f>
        <v>0</v>
      </c>
      <c r="M33" s="48">
        <f>M28+M31</f>
        <v>0</v>
      </c>
      <c r="N33" s="20">
        <f t="shared" si="3"/>
        <v>0</v>
      </c>
      <c r="O33" s="60"/>
      <c r="P33" s="29" t="e">
        <f>O33/N10</f>
        <v>#DIV/0!</v>
      </c>
    </row>
    <row r="34" spans="1:21" s="32" customFormat="1" x14ac:dyDescent="0.15">
      <c r="A34" s="128" t="s">
        <v>58</v>
      </c>
      <c r="B34" s="56" t="e">
        <f t="shared" ref="B34:N34" si="5">B33/B10</f>
        <v>#DIV/0!</v>
      </c>
      <c r="C34" s="56" t="e">
        <f t="shared" si="5"/>
        <v>#DIV/0!</v>
      </c>
      <c r="D34" s="56" t="e">
        <f t="shared" si="5"/>
        <v>#DIV/0!</v>
      </c>
      <c r="E34" s="56" t="e">
        <f t="shared" si="5"/>
        <v>#DIV/0!</v>
      </c>
      <c r="F34" s="56" t="e">
        <f t="shared" si="5"/>
        <v>#DIV/0!</v>
      </c>
      <c r="G34" s="56" t="e">
        <f t="shared" si="5"/>
        <v>#DIV/0!</v>
      </c>
      <c r="H34" s="56" t="e">
        <f t="shared" si="5"/>
        <v>#DIV/0!</v>
      </c>
      <c r="I34" s="56" t="e">
        <f t="shared" si="5"/>
        <v>#DIV/0!</v>
      </c>
      <c r="J34" s="56" t="e">
        <f t="shared" si="5"/>
        <v>#DIV/0!</v>
      </c>
      <c r="K34" s="56" t="e">
        <f t="shared" si="5"/>
        <v>#DIV/0!</v>
      </c>
      <c r="L34" s="56" t="e">
        <f t="shared" si="5"/>
        <v>#DIV/0!</v>
      </c>
      <c r="M34" s="56" t="e">
        <f t="shared" si="5"/>
        <v>#DIV/0!</v>
      </c>
      <c r="N34" s="39" t="e">
        <f t="shared" si="5"/>
        <v>#DIV/0!</v>
      </c>
      <c r="O34" s="79"/>
    </row>
    <row r="35" spans="1:21" s="32" customFormat="1" ht="14" thickBot="1" x14ac:dyDescent="0.2">
      <c r="A35" s="135" t="s">
        <v>59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6"/>
      <c r="O35" s="87">
        <f>O33-O34</f>
        <v>0</v>
      </c>
      <c r="P35" s="29">
        <f>O35/N$86</f>
        <v>0</v>
      </c>
    </row>
    <row r="36" spans="1:21" s="32" customFormat="1" ht="14" thickBot="1" x14ac:dyDescent="0.2">
      <c r="A36" s="131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5"/>
      <c r="O36" s="5"/>
    </row>
    <row r="37" spans="1:21" s="32" customFormat="1" x14ac:dyDescent="0.15">
      <c r="A37" s="132" t="s">
        <v>34</v>
      </c>
      <c r="B37" s="63" t="s">
        <v>21</v>
      </c>
      <c r="C37" s="63" t="s">
        <v>22</v>
      </c>
      <c r="D37" s="63" t="s">
        <v>23</v>
      </c>
      <c r="E37" s="63" t="s">
        <v>24</v>
      </c>
      <c r="F37" s="63" t="s">
        <v>25</v>
      </c>
      <c r="G37" s="63" t="s">
        <v>26</v>
      </c>
      <c r="H37" s="63" t="s">
        <v>27</v>
      </c>
      <c r="I37" s="63" t="s">
        <v>28</v>
      </c>
      <c r="J37" s="63" t="s">
        <v>29</v>
      </c>
      <c r="K37" s="63" t="s">
        <v>30</v>
      </c>
      <c r="L37" s="63" t="s">
        <v>31</v>
      </c>
      <c r="M37" s="63" t="s">
        <v>32</v>
      </c>
      <c r="N37" s="72" t="s">
        <v>44</v>
      </c>
      <c r="O37" s="73"/>
      <c r="P37" s="4"/>
      <c r="Q37" s="4"/>
      <c r="R37" s="4"/>
      <c r="S37" s="4"/>
      <c r="T37" s="4"/>
      <c r="U37" s="4"/>
    </row>
    <row r="38" spans="1:21" s="32" customFormat="1" x14ac:dyDescent="0.15">
      <c r="A38" s="133" t="s">
        <v>61</v>
      </c>
      <c r="B38" s="45" t="e">
        <f t="shared" ref="B38:N38" si="6">(B10-B48)/B10</f>
        <v>#DIV/0!</v>
      </c>
      <c r="C38" s="45" t="e">
        <f t="shared" si="6"/>
        <v>#DIV/0!</v>
      </c>
      <c r="D38" s="45" t="e">
        <f t="shared" si="6"/>
        <v>#DIV/0!</v>
      </c>
      <c r="E38" s="45" t="e">
        <f t="shared" si="6"/>
        <v>#DIV/0!</v>
      </c>
      <c r="F38" s="45" t="e">
        <f t="shared" si="6"/>
        <v>#DIV/0!</v>
      </c>
      <c r="G38" s="45" t="e">
        <f t="shared" si="6"/>
        <v>#DIV/0!</v>
      </c>
      <c r="H38" s="45" t="e">
        <f t="shared" si="6"/>
        <v>#DIV/0!</v>
      </c>
      <c r="I38" s="45" t="e">
        <f t="shared" si="6"/>
        <v>#DIV/0!</v>
      </c>
      <c r="J38" s="45" t="e">
        <f t="shared" si="6"/>
        <v>#DIV/0!</v>
      </c>
      <c r="K38" s="45" t="e">
        <f t="shared" si="6"/>
        <v>#DIV/0!</v>
      </c>
      <c r="L38" s="45" t="e">
        <f t="shared" si="6"/>
        <v>#DIV/0!</v>
      </c>
      <c r="M38" s="45" t="e">
        <f t="shared" si="6"/>
        <v>#DIV/0!</v>
      </c>
      <c r="N38" s="38" t="e">
        <f t="shared" si="6"/>
        <v>#DIV/0!</v>
      </c>
      <c r="O38" s="64"/>
      <c r="P38" s="4"/>
      <c r="Q38" s="4"/>
      <c r="R38" s="4"/>
      <c r="S38" s="4"/>
      <c r="T38" s="4"/>
      <c r="U38" s="4"/>
    </row>
    <row r="39" spans="1:21" s="32" customFormat="1" x14ac:dyDescent="0.15">
      <c r="A39" s="133" t="s">
        <v>36</v>
      </c>
      <c r="B39" s="45" t="e">
        <f t="shared" ref="B39:N39" si="7">(B10+B12)/B10</f>
        <v>#DIV/0!</v>
      </c>
      <c r="C39" s="45" t="e">
        <f t="shared" si="7"/>
        <v>#DIV/0!</v>
      </c>
      <c r="D39" s="45" t="e">
        <f t="shared" si="7"/>
        <v>#DIV/0!</v>
      </c>
      <c r="E39" s="45" t="e">
        <f t="shared" si="7"/>
        <v>#DIV/0!</v>
      </c>
      <c r="F39" s="45" t="e">
        <f t="shared" si="7"/>
        <v>#DIV/0!</v>
      </c>
      <c r="G39" s="45" t="e">
        <f t="shared" si="7"/>
        <v>#DIV/0!</v>
      </c>
      <c r="H39" s="45" t="e">
        <f t="shared" si="7"/>
        <v>#DIV/0!</v>
      </c>
      <c r="I39" s="45" t="e">
        <f t="shared" si="7"/>
        <v>#DIV/0!</v>
      </c>
      <c r="J39" s="45" t="e">
        <f t="shared" si="7"/>
        <v>#DIV/0!</v>
      </c>
      <c r="K39" s="45" t="e">
        <f t="shared" si="7"/>
        <v>#DIV/0!</v>
      </c>
      <c r="L39" s="45" t="e">
        <f t="shared" si="7"/>
        <v>#DIV/0!</v>
      </c>
      <c r="M39" s="45" t="e">
        <f t="shared" si="7"/>
        <v>#DIV/0!</v>
      </c>
      <c r="N39" s="38" t="e">
        <f t="shared" si="7"/>
        <v>#DIV/0!</v>
      </c>
      <c r="O39" s="64"/>
      <c r="P39" s="4"/>
      <c r="Q39" s="4"/>
      <c r="R39" s="4"/>
      <c r="S39" s="4"/>
      <c r="T39" s="4"/>
      <c r="U39" s="4"/>
    </row>
    <row r="40" spans="1:21" s="32" customFormat="1" x14ac:dyDescent="0.15">
      <c r="A40" s="133" t="s">
        <v>37</v>
      </c>
      <c r="B40" s="45" t="e">
        <f t="shared" ref="B40:N40" si="8">-B13/B10</f>
        <v>#DIV/0!</v>
      </c>
      <c r="C40" s="45" t="e">
        <f t="shared" si="8"/>
        <v>#DIV/0!</v>
      </c>
      <c r="D40" s="45" t="e">
        <f t="shared" si="8"/>
        <v>#DIV/0!</v>
      </c>
      <c r="E40" s="45" t="e">
        <f t="shared" si="8"/>
        <v>#DIV/0!</v>
      </c>
      <c r="F40" s="45" t="e">
        <f t="shared" si="8"/>
        <v>#DIV/0!</v>
      </c>
      <c r="G40" s="45" t="e">
        <f t="shared" si="8"/>
        <v>#DIV/0!</v>
      </c>
      <c r="H40" s="45" t="e">
        <f t="shared" si="8"/>
        <v>#DIV/0!</v>
      </c>
      <c r="I40" s="45" t="e">
        <f t="shared" si="8"/>
        <v>#DIV/0!</v>
      </c>
      <c r="J40" s="45" t="e">
        <f t="shared" si="8"/>
        <v>#DIV/0!</v>
      </c>
      <c r="K40" s="45" t="e">
        <f t="shared" si="8"/>
        <v>#DIV/0!</v>
      </c>
      <c r="L40" s="45" t="e">
        <f t="shared" si="8"/>
        <v>#DIV/0!</v>
      </c>
      <c r="M40" s="45" t="e">
        <f t="shared" si="8"/>
        <v>#DIV/0!</v>
      </c>
      <c r="N40" s="38" t="e">
        <f t="shared" si="8"/>
        <v>#DIV/0!</v>
      </c>
      <c r="O40" s="64"/>
      <c r="P40" s="4"/>
      <c r="Q40" s="4"/>
      <c r="R40" s="4"/>
      <c r="S40" s="4"/>
      <c r="T40" s="4"/>
      <c r="U40" s="4"/>
    </row>
    <row r="41" spans="1:21" s="32" customFormat="1" x14ac:dyDescent="0.15">
      <c r="A41" s="133" t="s">
        <v>38</v>
      </c>
      <c r="B41" s="45" t="e">
        <f t="shared" ref="B41:N41" si="9">-(B13+B14)/B10</f>
        <v>#DIV/0!</v>
      </c>
      <c r="C41" s="45" t="e">
        <f t="shared" si="9"/>
        <v>#DIV/0!</v>
      </c>
      <c r="D41" s="45" t="e">
        <f t="shared" si="9"/>
        <v>#DIV/0!</v>
      </c>
      <c r="E41" s="45" t="e">
        <f t="shared" si="9"/>
        <v>#DIV/0!</v>
      </c>
      <c r="F41" s="45" t="e">
        <f t="shared" si="9"/>
        <v>#DIV/0!</v>
      </c>
      <c r="G41" s="45" t="e">
        <f t="shared" si="9"/>
        <v>#DIV/0!</v>
      </c>
      <c r="H41" s="45" t="e">
        <f t="shared" si="9"/>
        <v>#DIV/0!</v>
      </c>
      <c r="I41" s="45" t="e">
        <f t="shared" si="9"/>
        <v>#DIV/0!</v>
      </c>
      <c r="J41" s="45" t="e">
        <f t="shared" si="9"/>
        <v>#DIV/0!</v>
      </c>
      <c r="K41" s="45" t="e">
        <f t="shared" si="9"/>
        <v>#DIV/0!</v>
      </c>
      <c r="L41" s="45" t="e">
        <f t="shared" si="9"/>
        <v>#DIV/0!</v>
      </c>
      <c r="M41" s="45" t="e">
        <f t="shared" si="9"/>
        <v>#DIV/0!</v>
      </c>
      <c r="N41" s="38" t="e">
        <f t="shared" si="9"/>
        <v>#DIV/0!</v>
      </c>
      <c r="O41" s="64"/>
      <c r="P41" s="4"/>
      <c r="Q41" s="5">
        <v>3</v>
      </c>
      <c r="R41" s="4"/>
      <c r="S41" s="4"/>
      <c r="T41" s="4"/>
      <c r="U41" s="4"/>
    </row>
    <row r="42" spans="1:21" s="32" customFormat="1" x14ac:dyDescent="0.15">
      <c r="A42" s="133" t="s">
        <v>39</v>
      </c>
      <c r="B42" s="46" t="e">
        <f>((B13+B14)-(M52+M53))/(B13-B14)</f>
        <v>#DIV/0!</v>
      </c>
      <c r="C42" s="47" t="e">
        <f t="shared" ref="C42" si="10">((C13+C14)-(B13+B14))/(C13+C14)</f>
        <v>#DIV/0!</v>
      </c>
      <c r="D42" s="47" t="e">
        <f t="shared" ref="D42" si="11">((D13+D14)-(C13+C14))/(D13+D14)</f>
        <v>#DIV/0!</v>
      </c>
      <c r="E42" s="47" t="e">
        <f t="shared" ref="E42" si="12">((E13+E14)-(D13+D14))/(E13+E14)</f>
        <v>#DIV/0!</v>
      </c>
      <c r="F42" s="47" t="e">
        <f t="shared" ref="F42" si="13">((F13+F14)-(E13+E14))/(F13+F14)</f>
        <v>#DIV/0!</v>
      </c>
      <c r="G42" s="47" t="e">
        <f t="shared" ref="G42" si="14">((G13+G14)-(F13+F14))/(G13+G14)</f>
        <v>#DIV/0!</v>
      </c>
      <c r="H42" s="47" t="e">
        <f t="shared" ref="H42" si="15">((H13+H14)-(G13+G14))/(H13+H14)</f>
        <v>#DIV/0!</v>
      </c>
      <c r="I42" s="47" t="e">
        <f t="shared" ref="I42" si="16">((I13+I14)-(H13+H14))/(I13+I14)</f>
        <v>#DIV/0!</v>
      </c>
      <c r="J42" s="47" t="e">
        <f t="shared" ref="J42" si="17">((J13+J14)-(I13+I14))/(J13+J14)</f>
        <v>#DIV/0!</v>
      </c>
      <c r="K42" s="47" t="e">
        <f>((K13+K14)-(J13+J14))/(K13+K14)</f>
        <v>#DIV/0!</v>
      </c>
      <c r="L42" s="47" t="e">
        <f t="shared" ref="L42" si="18">((L13+L14)-(K13+K14))/(L13+L14)</f>
        <v>#DIV/0!</v>
      </c>
      <c r="M42" s="47" t="e">
        <f t="shared" ref="M42" si="19">((M13+M14)-(L13+L14))/(M13+M14)</f>
        <v>#DIV/0!</v>
      </c>
      <c r="N42" s="74" t="e">
        <f>((N13+N14)-(N52+N53))/(N13+N14)</f>
        <v>#DIV/0!</v>
      </c>
      <c r="O42" s="65"/>
      <c r="P42" s="4"/>
      <c r="Q42" s="4"/>
      <c r="R42" s="4"/>
      <c r="S42" s="4"/>
      <c r="T42" s="4"/>
      <c r="U42" s="4"/>
    </row>
    <row r="43" spans="1:21" s="32" customFormat="1" x14ac:dyDescent="0.15">
      <c r="A43" s="133" t="s">
        <v>40</v>
      </c>
      <c r="B43" s="47" t="e">
        <f t="shared" ref="B43:N43" si="20">(B10+B12+B13+B14+B27)/B10</f>
        <v>#DIV/0!</v>
      </c>
      <c r="C43" s="47" t="e">
        <f t="shared" si="20"/>
        <v>#DIV/0!</v>
      </c>
      <c r="D43" s="47" t="e">
        <f t="shared" si="20"/>
        <v>#DIV/0!</v>
      </c>
      <c r="E43" s="47" t="e">
        <f t="shared" si="20"/>
        <v>#DIV/0!</v>
      </c>
      <c r="F43" s="47" t="e">
        <f t="shared" si="20"/>
        <v>#DIV/0!</v>
      </c>
      <c r="G43" s="47" t="e">
        <f t="shared" si="20"/>
        <v>#DIV/0!</v>
      </c>
      <c r="H43" s="47" t="e">
        <f t="shared" si="20"/>
        <v>#DIV/0!</v>
      </c>
      <c r="I43" s="47" t="e">
        <f t="shared" si="20"/>
        <v>#DIV/0!</v>
      </c>
      <c r="J43" s="47" t="e">
        <f t="shared" si="20"/>
        <v>#DIV/0!</v>
      </c>
      <c r="K43" s="47" t="e">
        <f t="shared" si="20"/>
        <v>#DIV/0!</v>
      </c>
      <c r="L43" s="47" t="e">
        <f t="shared" si="20"/>
        <v>#DIV/0!</v>
      </c>
      <c r="M43" s="47" t="e">
        <f t="shared" si="20"/>
        <v>#DIV/0!</v>
      </c>
      <c r="N43" s="74" t="e">
        <f t="shared" si="20"/>
        <v>#DIV/0!</v>
      </c>
      <c r="O43" s="65"/>
      <c r="P43" s="4"/>
      <c r="Q43" s="4"/>
      <c r="R43" s="4"/>
      <c r="S43" s="4"/>
      <c r="T43" s="4"/>
      <c r="U43" s="4"/>
    </row>
    <row r="44" spans="1:21" s="32" customFormat="1" ht="14" thickBot="1" x14ac:dyDescent="0.2">
      <c r="A44" s="134" t="s">
        <v>41</v>
      </c>
      <c r="B44" s="66" t="e">
        <f t="shared" ref="B44:N44" si="21">B33/B10</f>
        <v>#DIV/0!</v>
      </c>
      <c r="C44" s="66" t="e">
        <f t="shared" si="21"/>
        <v>#DIV/0!</v>
      </c>
      <c r="D44" s="66" t="e">
        <f t="shared" si="21"/>
        <v>#DIV/0!</v>
      </c>
      <c r="E44" s="66" t="e">
        <f t="shared" si="21"/>
        <v>#DIV/0!</v>
      </c>
      <c r="F44" s="66" t="e">
        <f t="shared" si="21"/>
        <v>#DIV/0!</v>
      </c>
      <c r="G44" s="66" t="e">
        <f t="shared" si="21"/>
        <v>#DIV/0!</v>
      </c>
      <c r="H44" s="66" t="e">
        <f t="shared" si="21"/>
        <v>#DIV/0!</v>
      </c>
      <c r="I44" s="66" t="e">
        <f t="shared" si="21"/>
        <v>#DIV/0!</v>
      </c>
      <c r="J44" s="66" t="e">
        <f t="shared" si="21"/>
        <v>#DIV/0!</v>
      </c>
      <c r="K44" s="66" t="e">
        <f t="shared" si="21"/>
        <v>#DIV/0!</v>
      </c>
      <c r="L44" s="66" t="e">
        <f t="shared" si="21"/>
        <v>#DIV/0!</v>
      </c>
      <c r="M44" s="66" t="e">
        <f t="shared" si="21"/>
        <v>#DIV/0!</v>
      </c>
      <c r="N44" s="75" t="e">
        <f t="shared" si="21"/>
        <v>#DIV/0!</v>
      </c>
      <c r="O44" s="67"/>
      <c r="P44" s="4"/>
      <c r="Q44" s="4"/>
      <c r="R44" s="4"/>
      <c r="S44" s="4"/>
      <c r="T44" s="4"/>
      <c r="U44" s="4"/>
    </row>
    <row r="45" spans="1:21" s="32" customFormat="1" ht="18" x14ac:dyDescent="0.2">
      <c r="A45" s="12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21" s="32" customFormat="1" ht="21" thickBot="1" x14ac:dyDescent="0.25">
      <c r="A46" s="126" t="s">
        <v>60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21" s="1" customFormat="1" ht="14" thickBot="1" x14ac:dyDescent="0.2">
      <c r="A47" s="136"/>
      <c r="B47" s="88" t="s">
        <v>21</v>
      </c>
      <c r="C47" s="88" t="s">
        <v>22</v>
      </c>
      <c r="D47" s="88" t="s">
        <v>23</v>
      </c>
      <c r="E47" s="88" t="s">
        <v>24</v>
      </c>
      <c r="F47" s="88" t="s">
        <v>25</v>
      </c>
      <c r="G47" s="88" t="s">
        <v>26</v>
      </c>
      <c r="H47" s="88" t="s">
        <v>27</v>
      </c>
      <c r="I47" s="88" t="s">
        <v>28</v>
      </c>
      <c r="J47" s="88" t="s">
        <v>29</v>
      </c>
      <c r="K47" s="88" t="s">
        <v>30</v>
      </c>
      <c r="L47" s="88" t="s">
        <v>31</v>
      </c>
      <c r="M47" s="88" t="s">
        <v>32</v>
      </c>
      <c r="N47" s="89" t="s">
        <v>33</v>
      </c>
      <c r="O47" s="73" t="s">
        <v>58</v>
      </c>
    </row>
    <row r="48" spans="1:21" s="32" customFormat="1" x14ac:dyDescent="0.15">
      <c r="A48" s="137" t="s">
        <v>0</v>
      </c>
      <c r="B48" s="82">
        <v>90341.989999999991</v>
      </c>
      <c r="C48" s="82">
        <v>80344.506666666668</v>
      </c>
      <c r="D48" s="82">
        <v>76053.543333333335</v>
      </c>
      <c r="E48" s="82">
        <v>61595.24</v>
      </c>
      <c r="F48" s="82">
        <v>68063.833333333328</v>
      </c>
      <c r="G48" s="82">
        <v>73147.666666666672</v>
      </c>
      <c r="H48" s="82">
        <v>76358.156666666662</v>
      </c>
      <c r="I48" s="82">
        <v>76469.666666666672</v>
      </c>
      <c r="J48" s="82">
        <v>72718.666666666672</v>
      </c>
      <c r="K48" s="82">
        <v>77044.333333333328</v>
      </c>
      <c r="L48" s="82">
        <v>74405.333333333328</v>
      </c>
      <c r="M48" s="82">
        <v>80951</v>
      </c>
      <c r="N48" s="83">
        <f>SUM(B48:M48)</f>
        <v>907493.93666666665</v>
      </c>
      <c r="O48" s="84"/>
      <c r="P48" s="42">
        <f>(N48-N86)/N86</f>
        <v>-0.10566233089743805</v>
      </c>
      <c r="Q48" s="43" t="s">
        <v>62</v>
      </c>
      <c r="R48" s="44"/>
    </row>
    <row r="49" spans="1:18" s="32" customFormat="1" x14ac:dyDescent="0.15">
      <c r="A49" s="12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35"/>
      <c r="O49" s="60"/>
      <c r="P49" s="29"/>
    </row>
    <row r="50" spans="1:18" s="32" customFormat="1" x14ac:dyDescent="0.15">
      <c r="A50" s="128" t="s">
        <v>1</v>
      </c>
      <c r="B50" s="48">
        <v>-60317.69</v>
      </c>
      <c r="C50" s="48">
        <v>-46288.196666666663</v>
      </c>
      <c r="D50" s="48">
        <v>-46800.313333333332</v>
      </c>
      <c r="E50" s="48">
        <v>-37063.623333333329</v>
      </c>
      <c r="F50" s="48">
        <v>-38492.379999999997</v>
      </c>
      <c r="G50" s="48">
        <v>-48646.380000000005</v>
      </c>
      <c r="H50" s="48">
        <v>-47674.246666666666</v>
      </c>
      <c r="I50" s="48">
        <v>-48391</v>
      </c>
      <c r="J50" s="48">
        <v>-44233.333333333336</v>
      </c>
      <c r="K50" s="48">
        <v>-44723.333333333336</v>
      </c>
      <c r="L50" s="48">
        <v>-51174</v>
      </c>
      <c r="M50" s="48">
        <v>-48155.333333333336</v>
      </c>
      <c r="N50" s="35">
        <f>SUM(B50:M50)</f>
        <v>-561959.82999999996</v>
      </c>
      <c r="O50" s="60"/>
      <c r="P50" s="31">
        <f>N50/N48</f>
        <v>-0.61924361948262197</v>
      </c>
      <c r="Q50" s="34"/>
    </row>
    <row r="51" spans="1:18" s="32" customFormat="1" x14ac:dyDescent="0.15">
      <c r="A51" s="128" t="s">
        <v>2</v>
      </c>
      <c r="B51" s="48">
        <v>-17276.366666666665</v>
      </c>
      <c r="C51" s="48">
        <v>-15148.230000000001</v>
      </c>
      <c r="D51" s="48">
        <v>-14678.676666666666</v>
      </c>
      <c r="E51" s="48">
        <v>-18281.850000000002</v>
      </c>
      <c r="F51" s="48">
        <v>-14469.096666666666</v>
      </c>
      <c r="G51" s="48">
        <v>-22079.586666666666</v>
      </c>
      <c r="H51" s="48">
        <v>-14866.633333333333</v>
      </c>
      <c r="I51" s="48">
        <v>-14364.083333333334</v>
      </c>
      <c r="J51" s="48">
        <v>-14474.666666666666</v>
      </c>
      <c r="K51" s="48">
        <v>-17406.666666666668</v>
      </c>
      <c r="L51" s="48">
        <v>-13471.163333333332</v>
      </c>
      <c r="M51" s="48">
        <v>-21756.666666666668</v>
      </c>
      <c r="N51" s="35">
        <f>SUM(B51:M51)</f>
        <v>-198273.68666666665</v>
      </c>
      <c r="O51" s="60"/>
      <c r="P51" s="31">
        <f>N51/N48</f>
        <v>-0.21848486106138573</v>
      </c>
      <c r="Q51" s="23">
        <f>(N51-N90)/N90</f>
        <v>0.20885550007847717</v>
      </c>
      <c r="R51" s="1" t="s">
        <v>62</v>
      </c>
    </row>
    <row r="52" spans="1:18" s="32" customFormat="1" x14ac:dyDescent="0.15">
      <c r="A52" s="128" t="s">
        <v>3</v>
      </c>
      <c r="B52" s="48">
        <v>-6617.2133333333331</v>
      </c>
      <c r="C52" s="48">
        <v>-11995.39</v>
      </c>
      <c r="D52" s="48">
        <v>-10631.553333333333</v>
      </c>
      <c r="E52" s="48">
        <v>-10271.133333333333</v>
      </c>
      <c r="F52" s="48">
        <v>-8674.1133333333328</v>
      </c>
      <c r="G52" s="48">
        <v>-9293.2666666666664</v>
      </c>
      <c r="H52" s="48">
        <v>-9823.5366666666669</v>
      </c>
      <c r="I52" s="48">
        <v>-10094.666666666666</v>
      </c>
      <c r="J52" s="48">
        <v>-9859.6666666666661</v>
      </c>
      <c r="K52" s="48">
        <v>-8467.6666666666661</v>
      </c>
      <c r="L52" s="48">
        <v>-9157.6666666666661</v>
      </c>
      <c r="M52" s="52">
        <v>-14725.5</v>
      </c>
      <c r="N52" s="35">
        <f>SUM(B52:M52)</f>
        <v>-119611.37333333335</v>
      </c>
      <c r="O52" s="60"/>
      <c r="P52" s="31">
        <f>N52/N48</f>
        <v>-0.13180404683769037</v>
      </c>
    </row>
    <row r="53" spans="1:18" s="32" customFormat="1" x14ac:dyDescent="0.15">
      <c r="A53" s="129" t="s">
        <v>4</v>
      </c>
      <c r="B53" s="49">
        <v>-2306.9866666666667</v>
      </c>
      <c r="C53" s="49">
        <v>-2306.9866666666667</v>
      </c>
      <c r="D53" s="49">
        <v>-2306.9866666666667</v>
      </c>
      <c r="E53" s="49">
        <v>-1168.6200000000001</v>
      </c>
      <c r="F53" s="49">
        <v>-1168.6200000000001</v>
      </c>
      <c r="G53" s="49">
        <v>-2306.9866666666667</v>
      </c>
      <c r="H53" s="49">
        <v>-2306.9866666666667</v>
      </c>
      <c r="I53" s="50">
        <v>-2306.9866666666667</v>
      </c>
      <c r="J53" s="50">
        <v>-1006</v>
      </c>
      <c r="K53" s="49">
        <v>-1006</v>
      </c>
      <c r="L53" s="49">
        <v>-1006</v>
      </c>
      <c r="M53" s="49">
        <v>-1006</v>
      </c>
      <c r="N53" s="76">
        <f t="shared" ref="N53:N61" si="22">SUM(B53:M53)</f>
        <v>-20203.160000000003</v>
      </c>
      <c r="O53" s="61"/>
      <c r="P53" s="29"/>
    </row>
    <row r="54" spans="1:18" s="32" customFormat="1" x14ac:dyDescent="0.15">
      <c r="A54" s="129" t="s">
        <v>5</v>
      </c>
      <c r="B54" s="49">
        <v>-1672.5</v>
      </c>
      <c r="C54" s="49">
        <v>-703.95666666666659</v>
      </c>
      <c r="D54" s="49">
        <v>-468.69</v>
      </c>
      <c r="E54" s="49">
        <v>-859.20333333333338</v>
      </c>
      <c r="F54" s="49">
        <v>-1475.1666666666667</v>
      </c>
      <c r="G54" s="49">
        <v>-574.05000000000007</v>
      </c>
      <c r="H54" s="49">
        <v>-485.12666666666672</v>
      </c>
      <c r="I54" s="50">
        <v>-441</v>
      </c>
      <c r="J54" s="50">
        <v>-798.66666666666663</v>
      </c>
      <c r="K54" s="49">
        <v>-631.66666666666663</v>
      </c>
      <c r="L54" s="49">
        <v>-436.33333333333331</v>
      </c>
      <c r="M54" s="49">
        <v>-608.33333333333337</v>
      </c>
      <c r="N54" s="76">
        <f t="shared" si="22"/>
        <v>-9154.6933333333345</v>
      </c>
      <c r="O54" s="61"/>
      <c r="P54" s="29"/>
    </row>
    <row r="55" spans="1:18" s="32" customFormat="1" x14ac:dyDescent="0.15">
      <c r="A55" s="129" t="s">
        <v>6</v>
      </c>
      <c r="B55" s="49">
        <v>-204.64</v>
      </c>
      <c r="C55" s="49">
        <v>0</v>
      </c>
      <c r="D55" s="49">
        <v>-20.166666666666668</v>
      </c>
      <c r="E55" s="49">
        <v>-63.473333333333329</v>
      </c>
      <c r="F55" s="49">
        <v>-39.58</v>
      </c>
      <c r="G55" s="49">
        <v>-20.166666666666668</v>
      </c>
      <c r="H55" s="49">
        <v>-456.72333333333336</v>
      </c>
      <c r="I55" s="50">
        <v>-20.166666666666668</v>
      </c>
      <c r="J55" s="50">
        <v>-1310.3333333333333</v>
      </c>
      <c r="K55" s="49">
        <v>0</v>
      </c>
      <c r="L55" s="49">
        <v>-39.666666666666664</v>
      </c>
      <c r="M55" s="49">
        <v>-20.166666666666668</v>
      </c>
      <c r="N55" s="76">
        <f t="shared" si="22"/>
        <v>-2195.083333333333</v>
      </c>
      <c r="O55" s="61"/>
      <c r="P55" s="29"/>
    </row>
    <row r="56" spans="1:18" s="32" customFormat="1" x14ac:dyDescent="0.15">
      <c r="A56" s="129" t="s">
        <v>7</v>
      </c>
      <c r="B56" s="49">
        <v>-232.26333333333332</v>
      </c>
      <c r="C56" s="49">
        <v>-207.64666666666668</v>
      </c>
      <c r="D56" s="49">
        <v>-239.50666666666666</v>
      </c>
      <c r="E56" s="49">
        <v>-296.83333333333331</v>
      </c>
      <c r="F56" s="49">
        <v>-120.21</v>
      </c>
      <c r="G56" s="49">
        <v>-157.04666666666665</v>
      </c>
      <c r="H56" s="49">
        <v>-401.75</v>
      </c>
      <c r="I56" s="50">
        <v>-187.52333333333334</v>
      </c>
      <c r="J56" s="50">
        <v>-359</v>
      </c>
      <c r="K56" s="49">
        <v>0</v>
      </c>
      <c r="L56" s="49">
        <v>-220</v>
      </c>
      <c r="M56" s="49">
        <v>0</v>
      </c>
      <c r="N56" s="76">
        <f t="shared" si="22"/>
        <v>-2421.7799999999997</v>
      </c>
      <c r="O56" s="61"/>
      <c r="P56" s="29"/>
    </row>
    <row r="57" spans="1:18" s="32" customFormat="1" x14ac:dyDescent="0.15">
      <c r="A57" s="129" t="s">
        <v>8</v>
      </c>
      <c r="B57" s="49">
        <v>-369.19333333333333</v>
      </c>
      <c r="C57" s="49">
        <v>-86.42</v>
      </c>
      <c r="D57" s="49">
        <v>0</v>
      </c>
      <c r="E57" s="49">
        <v>-404.80666666666667</v>
      </c>
      <c r="F57" s="49">
        <v>0</v>
      </c>
      <c r="G57" s="49">
        <v>0</v>
      </c>
      <c r="H57" s="49">
        <v>0</v>
      </c>
      <c r="I57" s="50">
        <v>0</v>
      </c>
      <c r="J57" s="50">
        <v>0</v>
      </c>
      <c r="K57" s="49">
        <v>-173.33333333333334</v>
      </c>
      <c r="L57" s="49">
        <v>-119</v>
      </c>
      <c r="M57" s="49">
        <v>-22.973333333333333</v>
      </c>
      <c r="N57" s="76">
        <f t="shared" si="22"/>
        <v>-1175.7266666666667</v>
      </c>
      <c r="O57" s="61"/>
      <c r="P57" s="29"/>
    </row>
    <row r="58" spans="1:18" s="32" customFormat="1" x14ac:dyDescent="0.15">
      <c r="A58" s="129" t="s">
        <v>9</v>
      </c>
      <c r="B58" s="49">
        <v>-116.70666666666666</v>
      </c>
      <c r="C58" s="49">
        <v>-200.80333333333331</v>
      </c>
      <c r="D58" s="49">
        <v>20.523333333333333</v>
      </c>
      <c r="E58" s="49">
        <v>-112.10333333333334</v>
      </c>
      <c r="F58" s="49">
        <v>-42.266666666666666</v>
      </c>
      <c r="G58" s="49">
        <v>-110.3</v>
      </c>
      <c r="H58" s="49">
        <v>-43.193333333333335</v>
      </c>
      <c r="I58" s="50">
        <v>-20.49</v>
      </c>
      <c r="J58" s="50">
        <v>-9.2366666666666664</v>
      </c>
      <c r="K58" s="49">
        <v>-100.33333333333333</v>
      </c>
      <c r="L58" s="49">
        <v>-168.33333333333334</v>
      </c>
      <c r="M58" s="49">
        <v>-245.70333333333335</v>
      </c>
      <c r="N58" s="76">
        <f t="shared" si="22"/>
        <v>-1148.9466666666667</v>
      </c>
      <c r="O58" s="61"/>
      <c r="P58" s="29"/>
    </row>
    <row r="59" spans="1:18" s="32" customFormat="1" x14ac:dyDescent="0.15">
      <c r="A59" s="129" t="s">
        <v>10</v>
      </c>
      <c r="B59" s="49">
        <v>-181.08333333333334</v>
      </c>
      <c r="C59" s="49">
        <v>-8.7799999999999994</v>
      </c>
      <c r="D59" s="49">
        <v>-31.133333333333336</v>
      </c>
      <c r="E59" s="49">
        <v>-62.78</v>
      </c>
      <c r="F59" s="49">
        <v>-72.61333333333333</v>
      </c>
      <c r="G59" s="49">
        <v>-20.113333333333333</v>
      </c>
      <c r="H59" s="49">
        <v>-138.56666666666666</v>
      </c>
      <c r="I59" s="50">
        <v>-8.7799999999999994</v>
      </c>
      <c r="J59" s="50">
        <v>-8.6666666666666661</v>
      </c>
      <c r="K59" s="49">
        <v>-21.333333333333332</v>
      </c>
      <c r="L59" s="49">
        <v>-20</v>
      </c>
      <c r="M59" s="70">
        <v>-786</v>
      </c>
      <c r="N59" s="76">
        <f t="shared" si="22"/>
        <v>-1359.85</v>
      </c>
      <c r="O59" s="61"/>
      <c r="P59" s="29"/>
    </row>
    <row r="60" spans="1:18" s="32" customFormat="1" x14ac:dyDescent="0.15">
      <c r="A60" s="129" t="s">
        <v>11</v>
      </c>
      <c r="B60" s="49">
        <v>-952.69999999999993</v>
      </c>
      <c r="C60" s="49">
        <v>-688.17000000000007</v>
      </c>
      <c r="D60" s="49">
        <v>-803.28666666666675</v>
      </c>
      <c r="E60" s="49">
        <v>-471.83</v>
      </c>
      <c r="F60" s="49">
        <v>-723.65666666666664</v>
      </c>
      <c r="G60" s="49">
        <v>-632.44333333333327</v>
      </c>
      <c r="H60" s="49">
        <v>-553.85333333333335</v>
      </c>
      <c r="I60" s="50">
        <v>-590.66666666666663</v>
      </c>
      <c r="J60" s="50">
        <v>-692</v>
      </c>
      <c r="K60" s="49">
        <v>-312.50333333333333</v>
      </c>
      <c r="L60" s="49">
        <v>-75</v>
      </c>
      <c r="M60" s="49">
        <v>-94.666666666666671</v>
      </c>
      <c r="N60" s="76">
        <f t="shared" si="22"/>
        <v>-6590.7766666666676</v>
      </c>
      <c r="O60" s="61"/>
      <c r="P60" s="29"/>
    </row>
    <row r="61" spans="1:18" s="32" customFormat="1" x14ac:dyDescent="0.15">
      <c r="A61" s="129" t="s">
        <v>12</v>
      </c>
      <c r="B61" s="49">
        <v>-581.14</v>
      </c>
      <c r="C61" s="49">
        <v>-7785.1533333333327</v>
      </c>
      <c r="D61" s="49">
        <v>-6757.5466666666662</v>
      </c>
      <c r="E61" s="49">
        <v>-6812.8633333333337</v>
      </c>
      <c r="F61" s="49">
        <v>-5007.59</v>
      </c>
      <c r="G61" s="51">
        <v>-5457.5966666666673</v>
      </c>
      <c r="H61" s="49">
        <v>-5437.336666666667</v>
      </c>
      <c r="I61" s="50">
        <v>-6028.333333333333</v>
      </c>
      <c r="J61" s="50">
        <v>-5662.666666666667</v>
      </c>
      <c r="K61" s="49">
        <v>-5694.666666666667</v>
      </c>
      <c r="L61" s="49">
        <v>-7027.333333333333</v>
      </c>
      <c r="M61" s="70">
        <v>-12242.333333333334</v>
      </c>
      <c r="N61" s="76">
        <f t="shared" si="22"/>
        <v>-74494.559999999998</v>
      </c>
      <c r="O61" s="61"/>
      <c r="P61" s="29"/>
    </row>
    <row r="62" spans="1:18" s="32" customFormat="1" x14ac:dyDescent="0.15">
      <c r="A62" s="129" t="s">
        <v>52</v>
      </c>
      <c r="B62" s="49">
        <v>0</v>
      </c>
      <c r="C62" s="49">
        <v>0</v>
      </c>
      <c r="D62" s="49">
        <v>0</v>
      </c>
      <c r="E62" s="49">
        <v>0</v>
      </c>
      <c r="F62" s="49">
        <v>0</v>
      </c>
      <c r="G62" s="49">
        <v>0</v>
      </c>
      <c r="H62" s="49">
        <v>0</v>
      </c>
      <c r="I62" s="50">
        <v>-531.73333333333335</v>
      </c>
      <c r="J62" s="50">
        <v>0</v>
      </c>
      <c r="K62" s="49">
        <v>-527.66666666666663</v>
      </c>
      <c r="L62" s="49">
        <v>0</v>
      </c>
      <c r="M62" s="49">
        <v>0</v>
      </c>
      <c r="N62" s="76"/>
      <c r="O62" s="61"/>
      <c r="P62" s="29"/>
    </row>
    <row r="63" spans="1:18" s="32" customFormat="1" x14ac:dyDescent="0.15">
      <c r="A63" s="129" t="s">
        <v>53</v>
      </c>
      <c r="B63" s="49">
        <v>0</v>
      </c>
      <c r="C63" s="49">
        <v>-7.4733333333333336</v>
      </c>
      <c r="D63" s="49">
        <v>-24.76</v>
      </c>
      <c r="E63" s="49">
        <v>-18.62</v>
      </c>
      <c r="F63" s="49">
        <v>-24.41</v>
      </c>
      <c r="G63" s="49">
        <v>-14.563333333333333</v>
      </c>
      <c r="H63" s="49">
        <v>0</v>
      </c>
      <c r="I63" s="49">
        <v>0</v>
      </c>
      <c r="J63" s="50">
        <v>-12.979999999999999</v>
      </c>
      <c r="K63" s="49">
        <v>0</v>
      </c>
      <c r="L63" s="49">
        <v>-46</v>
      </c>
      <c r="M63" s="49">
        <v>-45</v>
      </c>
      <c r="N63" s="76"/>
      <c r="O63" s="61"/>
      <c r="P63" s="29"/>
    </row>
    <row r="64" spans="1:18" s="32" customFormat="1" x14ac:dyDescent="0.15">
      <c r="A64" s="128" t="s">
        <v>13</v>
      </c>
      <c r="B64" s="48">
        <v>-850.35333333333335</v>
      </c>
      <c r="C64" s="48">
        <v>-817.40333333333331</v>
      </c>
      <c r="D64" s="48">
        <v>-853.36333333333334</v>
      </c>
      <c r="E64" s="48">
        <v>-919.80666666666673</v>
      </c>
      <c r="F64" s="48">
        <v>-887.82999999999993</v>
      </c>
      <c r="G64" s="48">
        <v>-918.07999999999993</v>
      </c>
      <c r="H64" s="48">
        <v>-887.82999999999993</v>
      </c>
      <c r="I64" s="48">
        <v>-887.66666666666663</v>
      </c>
      <c r="J64" s="48">
        <v>-887.66666666666663</v>
      </c>
      <c r="K64" s="48">
        <v>-887.66666666666663</v>
      </c>
      <c r="L64" s="48">
        <v>-887.66666666666663</v>
      </c>
      <c r="M64" s="48">
        <v>-887.66666666666663</v>
      </c>
      <c r="N64" s="35">
        <f t="shared" ref="N64:N67" si="23">SUM(B64:M64)</f>
        <v>-10572.999999999998</v>
      </c>
      <c r="O64" s="60"/>
      <c r="P64" s="29"/>
    </row>
    <row r="65" spans="1:21" s="32" customFormat="1" x14ac:dyDescent="0.15">
      <c r="A65" s="128" t="s">
        <v>14</v>
      </c>
      <c r="B65" s="48">
        <v>0</v>
      </c>
      <c r="C65" s="53">
        <v>0</v>
      </c>
      <c r="D65" s="48">
        <v>145.85333333333332</v>
      </c>
      <c r="E65" s="48">
        <v>0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-37.243333333333332</v>
      </c>
      <c r="M65" s="48">
        <v>0</v>
      </c>
      <c r="N65" s="35">
        <f t="shared" si="23"/>
        <v>108.60999999999999</v>
      </c>
      <c r="O65" s="60"/>
      <c r="P65" s="29"/>
    </row>
    <row r="66" spans="1:21" s="32" customFormat="1" x14ac:dyDescent="0.15">
      <c r="A66" s="128" t="s">
        <v>15</v>
      </c>
      <c r="B66" s="48">
        <f t="shared" ref="B66:F66" si="24">B48+B50+B51+B52+B64</f>
        <v>5280.3666666666568</v>
      </c>
      <c r="C66" s="48">
        <f t="shared" si="24"/>
        <v>6095.2866666666687</v>
      </c>
      <c r="D66" s="48">
        <f t="shared" si="24"/>
        <v>3089.6366666666704</v>
      </c>
      <c r="E66" s="48">
        <f t="shared" si="24"/>
        <v>-4941.1733333333332</v>
      </c>
      <c r="F66" s="48">
        <f t="shared" si="24"/>
        <v>5540.413333333332</v>
      </c>
      <c r="G66" s="48">
        <f>G48+G50+G51+G52+G64</f>
        <v>-7789.6466666666656</v>
      </c>
      <c r="H66" s="48">
        <f t="shared" ref="H66:M66" si="25">H48+H50+H51+H52+H64</f>
        <v>3105.9099999999962</v>
      </c>
      <c r="I66" s="48">
        <f t="shared" si="25"/>
        <v>2732.250000000005</v>
      </c>
      <c r="J66" s="48">
        <f t="shared" si="25"/>
        <v>3263.3333333333371</v>
      </c>
      <c r="K66" s="48">
        <f t="shared" si="25"/>
        <v>5558.9999999999918</v>
      </c>
      <c r="L66" s="48">
        <f t="shared" si="25"/>
        <v>-285.16333333333625</v>
      </c>
      <c r="M66" s="48">
        <f t="shared" si="25"/>
        <v>-4574.1666666666706</v>
      </c>
      <c r="N66" s="20">
        <f t="shared" si="23"/>
        <v>17076.046666666651</v>
      </c>
      <c r="O66" s="60"/>
      <c r="P66" s="29">
        <f>N66/N48</f>
        <v>1.8816706070113268E-2</v>
      </c>
    </row>
    <row r="67" spans="1:21" s="32" customFormat="1" x14ac:dyDescent="0.15">
      <c r="A67" s="128" t="s">
        <v>16</v>
      </c>
      <c r="B67" s="48">
        <v>6.8</v>
      </c>
      <c r="C67" s="48"/>
      <c r="D67" s="48"/>
      <c r="E67" s="54">
        <v>0.99</v>
      </c>
      <c r="F67" s="48"/>
      <c r="G67" s="48"/>
      <c r="H67" s="48"/>
      <c r="I67" s="48"/>
      <c r="J67" s="48"/>
      <c r="K67" s="48"/>
      <c r="L67" s="48"/>
      <c r="M67" s="48"/>
      <c r="N67" s="35">
        <f t="shared" si="23"/>
        <v>7.79</v>
      </c>
      <c r="O67" s="60"/>
      <c r="P67" s="29"/>
    </row>
    <row r="68" spans="1:21" s="32" customFormat="1" x14ac:dyDescent="0.15">
      <c r="A68" s="128" t="s">
        <v>55</v>
      </c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35"/>
      <c r="O68" s="60"/>
      <c r="P68" s="29"/>
    </row>
    <row r="69" spans="1:21" s="32" customFormat="1" x14ac:dyDescent="0.15">
      <c r="A69" s="128" t="s">
        <v>17</v>
      </c>
      <c r="B69" s="48">
        <f t="shared" ref="B69:M69" si="26">B67+B68</f>
        <v>6.8</v>
      </c>
      <c r="C69" s="48">
        <f t="shared" si="26"/>
        <v>0</v>
      </c>
      <c r="D69" s="48">
        <f t="shared" si="26"/>
        <v>0</v>
      </c>
      <c r="E69" s="48">
        <f t="shared" si="26"/>
        <v>0.99</v>
      </c>
      <c r="F69" s="48">
        <f t="shared" si="26"/>
        <v>0</v>
      </c>
      <c r="G69" s="48">
        <f t="shared" si="26"/>
        <v>0</v>
      </c>
      <c r="H69" s="48">
        <f t="shared" si="26"/>
        <v>0</v>
      </c>
      <c r="I69" s="48">
        <f t="shared" si="26"/>
        <v>0</v>
      </c>
      <c r="J69" s="48">
        <f t="shared" si="26"/>
        <v>0</v>
      </c>
      <c r="K69" s="48">
        <f t="shared" si="26"/>
        <v>0</v>
      </c>
      <c r="L69" s="48">
        <f t="shared" si="26"/>
        <v>0</v>
      </c>
      <c r="M69" s="48">
        <f t="shared" si="26"/>
        <v>0</v>
      </c>
      <c r="N69" s="20">
        <f t="shared" ref="N69:N71" si="27">SUM(B69:M69)</f>
        <v>7.79</v>
      </c>
      <c r="O69" s="60"/>
      <c r="P69" s="29"/>
    </row>
    <row r="70" spans="1:21" s="32" customFormat="1" x14ac:dyDescent="0.15">
      <c r="A70" s="12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76">
        <f t="shared" si="27"/>
        <v>0</v>
      </c>
      <c r="O70" s="61"/>
      <c r="P70" s="29"/>
    </row>
    <row r="71" spans="1:21" s="32" customFormat="1" x14ac:dyDescent="0.15">
      <c r="A71" s="128" t="s">
        <v>18</v>
      </c>
      <c r="B71" s="48">
        <f t="shared" ref="B71:G71" si="28">B66+B69</f>
        <v>5287.166666666657</v>
      </c>
      <c r="C71" s="48">
        <f t="shared" si="28"/>
        <v>6095.2866666666687</v>
      </c>
      <c r="D71" s="48">
        <f t="shared" si="28"/>
        <v>3089.6366666666704</v>
      </c>
      <c r="E71" s="52">
        <f t="shared" si="28"/>
        <v>-4940.1833333333334</v>
      </c>
      <c r="F71" s="48">
        <f t="shared" si="28"/>
        <v>5540.413333333332</v>
      </c>
      <c r="G71" s="52">
        <f t="shared" si="28"/>
        <v>-7789.6466666666656</v>
      </c>
      <c r="H71" s="48">
        <v>26432.58</v>
      </c>
      <c r="I71" s="48">
        <f>I66+I69</f>
        <v>2732.250000000005</v>
      </c>
      <c r="J71" s="48">
        <f>J66+J69</f>
        <v>3263.3333333333371</v>
      </c>
      <c r="K71" s="48">
        <f>K66+K69</f>
        <v>5558.9999999999918</v>
      </c>
      <c r="L71" s="48">
        <f>L66+L69</f>
        <v>-285.16333333333625</v>
      </c>
      <c r="M71" s="48">
        <f>M66+M69</f>
        <v>-4574.1666666666706</v>
      </c>
      <c r="N71" s="20">
        <f t="shared" si="27"/>
        <v>40410.506666666653</v>
      </c>
      <c r="O71" s="60">
        <v>183000</v>
      </c>
      <c r="P71" s="29">
        <f>O71/N48</f>
        <v>0.20165423988636311</v>
      </c>
    </row>
    <row r="72" spans="1:21" s="32" customFormat="1" x14ac:dyDescent="0.15">
      <c r="A72" s="128" t="s">
        <v>58</v>
      </c>
      <c r="B72" s="56">
        <f t="shared" ref="B72:N72" si="29">B71/B48</f>
        <v>5.8523911933605378E-2</v>
      </c>
      <c r="C72" s="56">
        <f t="shared" si="29"/>
        <v>7.5864385999092593E-2</v>
      </c>
      <c r="D72" s="56">
        <f t="shared" si="29"/>
        <v>4.0624493366800449E-2</v>
      </c>
      <c r="E72" s="56">
        <f t="shared" si="29"/>
        <v>-8.0203978965474182E-2</v>
      </c>
      <c r="F72" s="56">
        <f t="shared" si="29"/>
        <v>8.1400254173165862E-2</v>
      </c>
      <c r="G72" s="56">
        <f t="shared" si="29"/>
        <v>-0.10649207311237996</v>
      </c>
      <c r="H72" s="56">
        <f t="shared" si="29"/>
        <v>0.34616576871268112</v>
      </c>
      <c r="I72" s="56">
        <f t="shared" si="29"/>
        <v>3.5729853667467337E-2</v>
      </c>
      <c r="J72" s="56">
        <f t="shared" si="29"/>
        <v>4.487614367700183E-2</v>
      </c>
      <c r="K72" s="56">
        <f t="shared" si="29"/>
        <v>7.2153262407358434E-2</v>
      </c>
      <c r="L72" s="56">
        <f t="shared" si="29"/>
        <v>-3.8325657658949573E-3</v>
      </c>
      <c r="M72" s="56">
        <f t="shared" si="29"/>
        <v>-5.6505375679938116E-2</v>
      </c>
      <c r="N72" s="39">
        <f t="shared" si="29"/>
        <v>4.4529781449669251E-2</v>
      </c>
      <c r="O72" s="79">
        <v>76000</v>
      </c>
    </row>
    <row r="73" spans="1:21" s="32" customFormat="1" ht="14" thickBot="1" x14ac:dyDescent="0.2">
      <c r="A73" s="138" t="s">
        <v>59</v>
      </c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1"/>
      <c r="O73" s="92">
        <f>O71-O72</f>
        <v>107000</v>
      </c>
      <c r="P73" s="29">
        <f>O73/N48</f>
        <v>0.1179071238679828</v>
      </c>
    </row>
    <row r="74" spans="1:21" s="32" customFormat="1" ht="14" thickBot="1" x14ac:dyDescent="0.2">
      <c r="A74" s="139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80"/>
      <c r="O74" s="81"/>
    </row>
    <row r="75" spans="1:21" s="32" customFormat="1" x14ac:dyDescent="0.15">
      <c r="A75" s="132" t="s">
        <v>34</v>
      </c>
      <c r="B75" s="63" t="s">
        <v>21</v>
      </c>
      <c r="C75" s="63" t="s">
        <v>22</v>
      </c>
      <c r="D75" s="63" t="s">
        <v>23</v>
      </c>
      <c r="E75" s="63" t="s">
        <v>24</v>
      </c>
      <c r="F75" s="63" t="s">
        <v>25</v>
      </c>
      <c r="G75" s="63" t="s">
        <v>26</v>
      </c>
      <c r="H75" s="63" t="s">
        <v>27</v>
      </c>
      <c r="I75" s="63" t="s">
        <v>28</v>
      </c>
      <c r="J75" s="63" t="s">
        <v>29</v>
      </c>
      <c r="K75" s="63" t="s">
        <v>30</v>
      </c>
      <c r="L75" s="63" t="s">
        <v>31</v>
      </c>
      <c r="M75" s="63" t="s">
        <v>32</v>
      </c>
      <c r="N75" s="72" t="s">
        <v>44</v>
      </c>
      <c r="O75" s="73"/>
      <c r="P75" s="4"/>
      <c r="Q75" s="4"/>
      <c r="R75" s="4"/>
      <c r="S75" s="4"/>
      <c r="T75" s="4"/>
      <c r="U75" s="4"/>
    </row>
    <row r="76" spans="1:21" s="32" customFormat="1" x14ac:dyDescent="0.15">
      <c r="A76" s="133" t="s">
        <v>61</v>
      </c>
      <c r="B76" s="45">
        <f t="shared" ref="B76:N76" si="30">(B48-B86)/B48</f>
        <v>3.7978648319199809E-2</v>
      </c>
      <c r="C76" s="45">
        <f t="shared" si="30"/>
        <v>3.0779536389792792E-3</v>
      </c>
      <c r="D76" s="45">
        <f t="shared" si="30"/>
        <v>-0.14955941347111459</v>
      </c>
      <c r="E76" s="45">
        <f t="shared" si="30"/>
        <v>-0.39708739398260867</v>
      </c>
      <c r="F76" s="45">
        <f t="shared" si="30"/>
        <v>-0.27625944272900693</v>
      </c>
      <c r="G76" s="45">
        <f t="shared" si="30"/>
        <v>-0.10139083953463988</v>
      </c>
      <c r="H76" s="45">
        <f t="shared" si="30"/>
        <v>-8.4250811537400883E-2</v>
      </c>
      <c r="I76" s="45">
        <f t="shared" si="30"/>
        <v>-0.12529704588747595</v>
      </c>
      <c r="J76" s="45">
        <f t="shared" si="30"/>
        <v>-0.14596893965785937</v>
      </c>
      <c r="K76" s="45">
        <f t="shared" si="30"/>
        <v>-7.9381481657746944E-2</v>
      </c>
      <c r="L76" s="45">
        <f t="shared" si="30"/>
        <v>-0.10421183965307154</v>
      </c>
      <c r="M76" s="45">
        <f t="shared" si="30"/>
        <v>-0.1030613581055206</v>
      </c>
      <c r="N76" s="38">
        <f t="shared" si="30"/>
        <v>-0.11814590232285159</v>
      </c>
      <c r="O76" s="64"/>
      <c r="P76" s="4"/>
      <c r="Q76" s="4"/>
      <c r="R76" s="4"/>
      <c r="S76" s="4"/>
      <c r="T76" s="4"/>
      <c r="U76" s="4"/>
    </row>
    <row r="77" spans="1:21" s="32" customFormat="1" x14ac:dyDescent="0.15">
      <c r="A77" s="133" t="s">
        <v>36</v>
      </c>
      <c r="B77" s="45">
        <f t="shared" ref="B77:N77" si="31">(B48+B50)/B48</f>
        <v>0.33234047644954456</v>
      </c>
      <c r="C77" s="45">
        <f t="shared" si="31"/>
        <v>0.42387851283091255</v>
      </c>
      <c r="D77" s="45">
        <f t="shared" si="31"/>
        <v>0.38463993547002395</v>
      </c>
      <c r="E77" s="45">
        <f t="shared" si="31"/>
        <v>0.398271305813025</v>
      </c>
      <c r="F77" s="45">
        <f t="shared" si="31"/>
        <v>0.43446646897642655</v>
      </c>
      <c r="G77" s="45">
        <f t="shared" si="31"/>
        <v>0.33495650351116235</v>
      </c>
      <c r="H77" s="45">
        <f t="shared" si="31"/>
        <v>0.37564958679157917</v>
      </c>
      <c r="I77" s="45">
        <f t="shared" si="31"/>
        <v>0.36718698917653625</v>
      </c>
      <c r="J77" s="45">
        <f t="shared" si="31"/>
        <v>0.39171968682960817</v>
      </c>
      <c r="K77" s="45">
        <f t="shared" si="31"/>
        <v>0.41951170970826313</v>
      </c>
      <c r="L77" s="45">
        <f t="shared" si="31"/>
        <v>0.31222672209877422</v>
      </c>
      <c r="M77" s="45">
        <f t="shared" si="31"/>
        <v>0.40512985221512599</v>
      </c>
      <c r="N77" s="38">
        <f t="shared" si="31"/>
        <v>0.38075638051737803</v>
      </c>
      <c r="O77" s="64"/>
      <c r="P77" s="4"/>
      <c r="Q77" s="4"/>
      <c r="R77" s="4"/>
      <c r="S77" s="4"/>
      <c r="T77" s="4"/>
      <c r="U77" s="4"/>
    </row>
    <row r="78" spans="1:21" s="32" customFormat="1" x14ac:dyDescent="0.15">
      <c r="A78" s="133" t="s">
        <v>37</v>
      </c>
      <c r="B78" s="45">
        <f t="shared" ref="B78:N78" si="32">-B51/B48</f>
        <v>0.1912329656084249</v>
      </c>
      <c r="C78" s="45">
        <f t="shared" si="32"/>
        <v>0.18854095480163921</v>
      </c>
      <c r="D78" s="45">
        <f t="shared" si="32"/>
        <v>0.19300450739463684</v>
      </c>
      <c r="E78" s="45">
        <f t="shared" si="32"/>
        <v>0.29680621424642556</v>
      </c>
      <c r="F78" s="45">
        <f t="shared" si="32"/>
        <v>0.2125812778690592</v>
      </c>
      <c r="G78" s="45">
        <f t="shared" si="32"/>
        <v>0.30184950078152412</v>
      </c>
      <c r="H78" s="45">
        <f t="shared" si="32"/>
        <v>0.19469607416313134</v>
      </c>
      <c r="I78" s="45">
        <f t="shared" si="32"/>
        <v>0.18784027653666596</v>
      </c>
      <c r="J78" s="45">
        <f t="shared" si="32"/>
        <v>0.19905022094281155</v>
      </c>
      <c r="K78" s="45">
        <f t="shared" si="32"/>
        <v>0.22593052484932921</v>
      </c>
      <c r="L78" s="45">
        <f t="shared" si="32"/>
        <v>0.18105104472797648</v>
      </c>
      <c r="M78" s="45">
        <f t="shared" si="32"/>
        <v>0.26876340831696544</v>
      </c>
      <c r="N78" s="38">
        <f t="shared" si="32"/>
        <v>0.21848486106138573</v>
      </c>
      <c r="O78" s="64"/>
      <c r="P78" s="4"/>
      <c r="Q78" s="4"/>
      <c r="R78" s="4"/>
      <c r="S78" s="4"/>
      <c r="T78" s="4"/>
      <c r="U78" s="4"/>
    </row>
    <row r="79" spans="1:21" s="32" customFormat="1" x14ac:dyDescent="0.15">
      <c r="A79" s="133" t="s">
        <v>38</v>
      </c>
      <c r="B79" s="45">
        <f t="shared" ref="B79:N79" si="33">-(B51+B52)/B48</f>
        <v>0.26447923053277883</v>
      </c>
      <c r="C79" s="45">
        <f t="shared" si="33"/>
        <v>0.33784039663860865</v>
      </c>
      <c r="D79" s="45">
        <f t="shared" si="33"/>
        <v>0.33279488227219567</v>
      </c>
      <c r="E79" s="45">
        <f t="shared" si="33"/>
        <v>0.46355827712227987</v>
      </c>
      <c r="F79" s="45">
        <f t="shared" si="33"/>
        <v>0.34002213608303972</v>
      </c>
      <c r="G79" s="45">
        <f t="shared" si="33"/>
        <v>0.42889752692043032</v>
      </c>
      <c r="H79" s="45">
        <f t="shared" si="33"/>
        <v>0.32334685746517278</v>
      </c>
      <c r="I79" s="45">
        <f t="shared" si="33"/>
        <v>0.31984904689877031</v>
      </c>
      <c r="J79" s="45">
        <f t="shared" si="33"/>
        <v>0.33463668200737084</v>
      </c>
      <c r="K79" s="45">
        <f t="shared" si="33"/>
        <v>0.33583694236651629</v>
      </c>
      <c r="L79" s="45">
        <f t="shared" si="33"/>
        <v>0.30412913948820874</v>
      </c>
      <c r="M79" s="45">
        <f t="shared" si="33"/>
        <v>0.45066974671920879</v>
      </c>
      <c r="N79" s="38">
        <f t="shared" si="33"/>
        <v>0.35028890789907613</v>
      </c>
      <c r="O79" s="64"/>
      <c r="P79" s="4"/>
      <c r="Q79" s="4"/>
      <c r="R79" s="4"/>
      <c r="S79" s="4"/>
      <c r="T79" s="4"/>
      <c r="U79" s="4"/>
    </row>
    <row r="80" spans="1:21" s="32" customFormat="1" x14ac:dyDescent="0.15">
      <c r="A80" s="133" t="s">
        <v>39</v>
      </c>
      <c r="B80" s="46">
        <f>((B51+B52)-(M90+M91))/(B51-B52)</f>
        <v>-0.75498397934044814</v>
      </c>
      <c r="C80" s="47">
        <f t="shared" ref="C80:M80" si="34">((C51+C52)-(B51+B52))/(C51+C52)</f>
        <v>0.11973495060717783</v>
      </c>
      <c r="D80" s="47">
        <f t="shared" si="34"/>
        <v>-7.2436718275574866E-2</v>
      </c>
      <c r="E80" s="47">
        <f t="shared" si="34"/>
        <v>0.11356968536270888</v>
      </c>
      <c r="F80" s="47">
        <f t="shared" si="34"/>
        <v>-0.23375207386241315</v>
      </c>
      <c r="G80" s="47">
        <f t="shared" si="34"/>
        <v>0.26231733677183333</v>
      </c>
      <c r="H80" s="47">
        <f t="shared" si="34"/>
        <v>-0.27066169788759392</v>
      </c>
      <c r="I80" s="47">
        <f t="shared" si="34"/>
        <v>-9.4616446057136303E-3</v>
      </c>
      <c r="J80" s="47">
        <f t="shared" si="34"/>
        <v>-5.1128035834144304E-3</v>
      </c>
      <c r="K80" s="47">
        <f>((K51+K52)-(J51+J52))/(K51+K52)</f>
        <v>5.9518441698981107E-2</v>
      </c>
      <c r="L80" s="47">
        <f t="shared" si="34"/>
        <v>-0.14342338217810369</v>
      </c>
      <c r="M80" s="47">
        <f t="shared" si="34"/>
        <v>0.37972900001370546</v>
      </c>
      <c r="N80" s="74">
        <f>((N51+N52)-(N90+N91))/(N51+N52)</f>
        <v>9.8205904989684012E-2</v>
      </c>
      <c r="O80" s="65"/>
      <c r="P80" s="4"/>
      <c r="Q80" s="4"/>
      <c r="R80" s="4"/>
      <c r="S80" s="4"/>
      <c r="T80" s="4"/>
      <c r="U80" s="4"/>
    </row>
    <row r="81" spans="1:21" s="32" customFormat="1" x14ac:dyDescent="0.15">
      <c r="A81" s="133" t="s">
        <v>40</v>
      </c>
      <c r="B81" s="47">
        <f t="shared" ref="B81:N81" si="35">(B48+B50+B51+B52+B65)/B48</f>
        <v>6.7861245916765733E-2</v>
      </c>
      <c r="C81" s="47">
        <f t="shared" si="35"/>
        <v>8.6038116192303907E-2</v>
      </c>
      <c r="D81" s="47">
        <f t="shared" si="35"/>
        <v>5.3762824901035781E-2</v>
      </c>
      <c r="E81" s="47">
        <f t="shared" si="35"/>
        <v>-6.5286971309254857E-2</v>
      </c>
      <c r="F81" s="47">
        <f t="shared" si="35"/>
        <v>9.4444332893386829E-2</v>
      </c>
      <c r="G81" s="47">
        <f t="shared" si="35"/>
        <v>-9.3941023409267993E-2</v>
      </c>
      <c r="H81" s="47">
        <f t="shared" si="35"/>
        <v>5.2302729326406339E-2</v>
      </c>
      <c r="I81" s="47">
        <f t="shared" si="35"/>
        <v>4.7337942277765971E-2</v>
      </c>
      <c r="J81" s="47">
        <f t="shared" si="35"/>
        <v>5.7083004822237347E-2</v>
      </c>
      <c r="K81" s="47">
        <f t="shared" si="35"/>
        <v>8.3674767341746864E-2</v>
      </c>
      <c r="L81" s="47">
        <f t="shared" si="35"/>
        <v>7.5970360547630601E-3</v>
      </c>
      <c r="M81" s="47">
        <f t="shared" si="35"/>
        <v>-4.5539894504082759E-2</v>
      </c>
      <c r="N81" s="74">
        <f t="shared" si="35"/>
        <v>3.0587153858706619E-2</v>
      </c>
      <c r="O81" s="65"/>
      <c r="P81" s="4"/>
      <c r="Q81" s="4"/>
      <c r="R81" s="4"/>
      <c r="S81" s="4"/>
      <c r="T81" s="4"/>
      <c r="U81" s="4"/>
    </row>
    <row r="82" spans="1:21" s="32" customFormat="1" ht="14" thickBot="1" x14ac:dyDescent="0.2">
      <c r="A82" s="134" t="s">
        <v>41</v>
      </c>
      <c r="B82" s="66">
        <f t="shared" ref="B82:N82" si="36">B71/B48</f>
        <v>5.8523911933605378E-2</v>
      </c>
      <c r="C82" s="66">
        <f t="shared" si="36"/>
        <v>7.5864385999092593E-2</v>
      </c>
      <c r="D82" s="66">
        <f t="shared" si="36"/>
        <v>4.0624493366800449E-2</v>
      </c>
      <c r="E82" s="66">
        <f t="shared" si="36"/>
        <v>-8.0203978965474182E-2</v>
      </c>
      <c r="F82" s="66">
        <f t="shared" si="36"/>
        <v>8.1400254173165862E-2</v>
      </c>
      <c r="G82" s="66">
        <f t="shared" si="36"/>
        <v>-0.10649207311237996</v>
      </c>
      <c r="H82" s="66">
        <f t="shared" si="36"/>
        <v>0.34616576871268112</v>
      </c>
      <c r="I82" s="66">
        <f t="shared" si="36"/>
        <v>3.5729853667467337E-2</v>
      </c>
      <c r="J82" s="66">
        <f t="shared" si="36"/>
        <v>4.487614367700183E-2</v>
      </c>
      <c r="K82" s="66">
        <f t="shared" si="36"/>
        <v>7.2153262407358434E-2</v>
      </c>
      <c r="L82" s="66">
        <f t="shared" si="36"/>
        <v>-3.8325657658949573E-3</v>
      </c>
      <c r="M82" s="66">
        <f t="shared" si="36"/>
        <v>-5.6505375679938116E-2</v>
      </c>
      <c r="N82" s="75">
        <f t="shared" si="36"/>
        <v>4.4529781449669251E-2</v>
      </c>
      <c r="O82" s="67"/>
      <c r="P82" s="4"/>
      <c r="Q82" s="4"/>
      <c r="R82" s="4"/>
      <c r="S82" s="4"/>
      <c r="T82" s="4"/>
      <c r="U82" s="4"/>
    </row>
    <row r="83" spans="1:21" ht="18" x14ac:dyDescent="0.2">
      <c r="A83" s="124"/>
    </row>
    <row r="84" spans="1:21" ht="21" thickBot="1" x14ac:dyDescent="0.25">
      <c r="A84" s="126" t="s">
        <v>47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21" s="1" customFormat="1" x14ac:dyDescent="0.15">
      <c r="A85" s="127"/>
      <c r="B85" s="59" t="s">
        <v>21</v>
      </c>
      <c r="C85" s="59" t="s">
        <v>22</v>
      </c>
      <c r="D85" s="59" t="s">
        <v>23</v>
      </c>
      <c r="E85" s="59" t="s">
        <v>24</v>
      </c>
      <c r="F85" s="59" t="s">
        <v>25</v>
      </c>
      <c r="G85" s="59" t="s">
        <v>26</v>
      </c>
      <c r="H85" s="59" t="s">
        <v>27</v>
      </c>
      <c r="I85" s="59" t="s">
        <v>28</v>
      </c>
      <c r="J85" s="59" t="s">
        <v>29</v>
      </c>
      <c r="K85" s="59" t="s">
        <v>30</v>
      </c>
      <c r="L85" s="59" t="s">
        <v>31</v>
      </c>
      <c r="M85" s="59" t="s">
        <v>32</v>
      </c>
      <c r="N85" s="72" t="s">
        <v>33</v>
      </c>
      <c r="O85" s="73" t="s">
        <v>58</v>
      </c>
    </row>
    <row r="86" spans="1:21" x14ac:dyDescent="0.15">
      <c r="A86" s="128" t="s">
        <v>0</v>
      </c>
      <c r="B86" s="48">
        <v>86910.923333333325</v>
      </c>
      <c r="C86" s="48">
        <v>80097.210000000006</v>
      </c>
      <c r="D86" s="48">
        <v>87428.066666666666</v>
      </c>
      <c r="E86" s="48">
        <v>86053.933333333334</v>
      </c>
      <c r="F86" s="48">
        <v>86867.11</v>
      </c>
      <c r="G86" s="48">
        <v>80564.17</v>
      </c>
      <c r="H86" s="48">
        <v>82791.393333333326</v>
      </c>
      <c r="I86" s="48">
        <v>86051.09</v>
      </c>
      <c r="J86" s="48">
        <v>83333.333333333328</v>
      </c>
      <c r="K86" s="48">
        <v>83160.226666666669</v>
      </c>
      <c r="L86" s="48">
        <v>82159.25</v>
      </c>
      <c r="M86" s="48">
        <v>89293.92</v>
      </c>
      <c r="N86" s="35">
        <f>SUM(B86:M86)</f>
        <v>1014710.6266666667</v>
      </c>
      <c r="O86" s="60"/>
      <c r="P86" s="42">
        <f>(N86-N125)/N125</f>
        <v>-6.6864950704632387E-2</v>
      </c>
      <c r="Q86" s="43" t="s">
        <v>57</v>
      </c>
      <c r="R86" s="44"/>
    </row>
    <row r="87" spans="1:21" x14ac:dyDescent="0.15">
      <c r="A87" s="12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35"/>
      <c r="O87" s="60"/>
      <c r="P87" s="29"/>
    </row>
    <row r="88" spans="1:21" x14ac:dyDescent="0.15">
      <c r="A88" s="128" t="s">
        <v>1</v>
      </c>
      <c r="B88" s="48">
        <v>-56856.6</v>
      </c>
      <c r="C88" s="48">
        <v>-49916.403333333328</v>
      </c>
      <c r="D88" s="48">
        <v>-53107.656666666669</v>
      </c>
      <c r="E88" s="48">
        <v>-54467.693333333329</v>
      </c>
      <c r="F88" s="48">
        <v>-52919.596666666672</v>
      </c>
      <c r="G88" s="48">
        <v>-44151.653333333328</v>
      </c>
      <c r="H88" s="48">
        <v>-49522.579999999994</v>
      </c>
      <c r="I88" s="48">
        <v>-53350.57</v>
      </c>
      <c r="J88" s="48">
        <v>-51466.076666666668</v>
      </c>
      <c r="K88" s="48">
        <v>-46831.109999999993</v>
      </c>
      <c r="L88" s="48">
        <v>-52491.136666666665</v>
      </c>
      <c r="M88" s="48">
        <v>-52284.73</v>
      </c>
      <c r="N88" s="35">
        <f>SUM(B88:M88)</f>
        <v>-617365.80666666664</v>
      </c>
      <c r="O88" s="60"/>
      <c r="P88" s="31">
        <f>N88/N$86</f>
        <v>-0.60841563145417987</v>
      </c>
      <c r="Q88" s="34"/>
    </row>
    <row r="89" spans="1:21" s="32" customFormat="1" x14ac:dyDescent="0.15">
      <c r="A89" s="128" t="s">
        <v>56</v>
      </c>
      <c r="B89" s="48">
        <v>0</v>
      </c>
      <c r="C89" s="48">
        <v>0</v>
      </c>
      <c r="D89" s="48">
        <v>0</v>
      </c>
      <c r="E89" s="48">
        <v>0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48">
        <v>1600</v>
      </c>
      <c r="L89" s="48">
        <v>0</v>
      </c>
      <c r="M89" s="48">
        <v>0</v>
      </c>
      <c r="N89" s="35"/>
      <c r="O89" s="60"/>
      <c r="P89" s="31"/>
      <c r="Q89" s="34"/>
    </row>
    <row r="90" spans="1:21" x14ac:dyDescent="0.15">
      <c r="A90" s="128" t="s">
        <v>2</v>
      </c>
      <c r="B90" s="48">
        <v>-11196.65</v>
      </c>
      <c r="C90" s="48">
        <v>-12124.269999999999</v>
      </c>
      <c r="D90" s="48">
        <v>-11298.01</v>
      </c>
      <c r="E90" s="48">
        <v>-14125.633333333333</v>
      </c>
      <c r="F90" s="48">
        <v>-11837.426666666666</v>
      </c>
      <c r="G90" s="52">
        <v>-17931.503333333334</v>
      </c>
      <c r="H90" s="48">
        <v>-12037.506666666666</v>
      </c>
      <c r="I90" s="48">
        <v>-12713.896666666667</v>
      </c>
      <c r="J90" s="48">
        <v>-12577.163333333332</v>
      </c>
      <c r="K90" s="48">
        <v>-14448.206666666667</v>
      </c>
      <c r="L90" s="48">
        <v>-13995.746666666666</v>
      </c>
      <c r="M90" s="48">
        <v>-19731.676666666666</v>
      </c>
      <c r="N90" s="35">
        <f>SUM(B90:M90)</f>
        <v>-164017.69</v>
      </c>
      <c r="O90" s="60"/>
      <c r="P90" s="31">
        <f>N90/N$86</f>
        <v>-0.16163986627281074</v>
      </c>
      <c r="Q90" s="23">
        <f>(N90-N129)/N129</f>
        <v>-6.0029587917670289E-2</v>
      </c>
      <c r="R90" s="1" t="s">
        <v>57</v>
      </c>
    </row>
    <row r="91" spans="1:21" x14ac:dyDescent="0.15">
      <c r="A91" s="128" t="s">
        <v>3</v>
      </c>
      <c r="B91" s="48">
        <v>-6230.7566666666671</v>
      </c>
      <c r="C91" s="48">
        <v>-11317.533333333333</v>
      </c>
      <c r="D91" s="48">
        <v>-11335.326666666668</v>
      </c>
      <c r="E91" s="48">
        <v>-11545.396666666667</v>
      </c>
      <c r="F91" s="48">
        <v>-13749.67</v>
      </c>
      <c r="G91" s="48">
        <f>(SUM(G92:G102))/3</f>
        <v>-3948.4755555555553</v>
      </c>
      <c r="H91" s="48">
        <f>(H92+H93+H94+H95+H97+H98+H99+H100)/3</f>
        <v>-3802.1977777777779</v>
      </c>
      <c r="I91" s="48">
        <v>-11172.19</v>
      </c>
      <c r="J91" s="48">
        <v>-11890.016666666668</v>
      </c>
      <c r="K91" s="48">
        <v>-14662.756666666666</v>
      </c>
      <c r="L91" s="48">
        <v>-10785.466666666667</v>
      </c>
      <c r="M91" s="48">
        <v>-12209.393333333333</v>
      </c>
      <c r="N91" s="35">
        <f>SUM(B91:M91)</f>
        <v>-122649.18</v>
      </c>
      <c r="O91" s="60"/>
      <c r="P91" s="31">
        <f>N91/N$86</f>
        <v>-0.12087109051267515</v>
      </c>
    </row>
    <row r="92" spans="1:21" x14ac:dyDescent="0.15">
      <c r="A92" s="129" t="s">
        <v>4</v>
      </c>
      <c r="B92" s="49">
        <v>-1866.6666666666667</v>
      </c>
      <c r="C92" s="55">
        <v>-1927.1666666666667</v>
      </c>
      <c r="D92" s="55">
        <v>-2288.9166666666665</v>
      </c>
      <c r="E92" s="49">
        <v>-2288.9166666666665</v>
      </c>
      <c r="F92" s="49">
        <v>-2288.9166666666665</v>
      </c>
      <c r="G92" s="49">
        <v>-2288.9166666666665</v>
      </c>
      <c r="H92" s="49">
        <v>-2288.9166666666665</v>
      </c>
      <c r="I92" s="49">
        <v>-2288.9166666666665</v>
      </c>
      <c r="J92" s="49">
        <v>-2288.9166666666665</v>
      </c>
      <c r="K92" s="49">
        <v>-2288.9166666666665</v>
      </c>
      <c r="L92" s="49">
        <v>-2288.9166666666665</v>
      </c>
      <c r="M92" s="49">
        <v>-2288.9166666666665</v>
      </c>
      <c r="N92" s="76">
        <f t="shared" ref="N92:N110" si="37">SUM(B92:M92)</f>
        <v>-26683.000000000004</v>
      </c>
      <c r="O92" s="61"/>
      <c r="P92" s="29"/>
    </row>
    <row r="93" spans="1:21" x14ac:dyDescent="0.15">
      <c r="A93" s="129" t="s">
        <v>5</v>
      </c>
      <c r="B93" s="49">
        <v>-1207.74</v>
      </c>
      <c r="C93" s="55">
        <v>-483.33666666666664</v>
      </c>
      <c r="D93" s="55">
        <v>-1244.9566666666667</v>
      </c>
      <c r="E93" s="49">
        <v>-886.78000000000009</v>
      </c>
      <c r="F93" s="49">
        <v>-728.68666666666661</v>
      </c>
      <c r="G93" s="49">
        <v>-604.75</v>
      </c>
      <c r="H93" s="49">
        <v>-773.38</v>
      </c>
      <c r="I93" s="49">
        <v>-490.44333333333333</v>
      </c>
      <c r="J93" s="49">
        <v>-432.82</v>
      </c>
      <c r="K93" s="49">
        <v>-1695.75</v>
      </c>
      <c r="L93" s="49">
        <v>-503.83333333333331</v>
      </c>
      <c r="M93" s="49">
        <v>-1072.2566666666667</v>
      </c>
      <c r="N93" s="76">
        <f t="shared" si="37"/>
        <v>-10124.733333333334</v>
      </c>
      <c r="O93" s="61"/>
      <c r="P93" s="29"/>
    </row>
    <row r="94" spans="1:21" x14ac:dyDescent="0.15">
      <c r="A94" s="129" t="s">
        <v>6</v>
      </c>
      <c r="B94" s="49">
        <v>-2440.7566666666667</v>
      </c>
      <c r="C94" s="55">
        <v>-120.07</v>
      </c>
      <c r="D94" s="55">
        <v>-179.14666666666668</v>
      </c>
      <c r="E94" s="49">
        <v>-22.683333333333334</v>
      </c>
      <c r="F94" s="49">
        <v>-1128.0833333333333</v>
      </c>
      <c r="G94" s="49">
        <v>0</v>
      </c>
      <c r="H94" s="49">
        <v>-63.016666666666673</v>
      </c>
      <c r="I94" s="49">
        <v>-128.74</v>
      </c>
      <c r="J94" s="58">
        <v>0</v>
      </c>
      <c r="K94" s="49">
        <v>-537.57666666666671</v>
      </c>
      <c r="L94" s="49">
        <v>-413.41666666666669</v>
      </c>
      <c r="M94" s="49">
        <v>0</v>
      </c>
      <c r="N94" s="76">
        <f t="shared" si="37"/>
        <v>-5033.4900000000007</v>
      </c>
      <c r="O94" s="61"/>
      <c r="P94" s="29"/>
    </row>
    <row r="95" spans="1:21" x14ac:dyDescent="0.15">
      <c r="A95" s="129" t="s">
        <v>7</v>
      </c>
      <c r="B95" s="49">
        <v>0</v>
      </c>
      <c r="C95" s="55">
        <v>0</v>
      </c>
      <c r="D95" s="55">
        <v>0</v>
      </c>
      <c r="E95" s="49">
        <v>-105.39999999999999</v>
      </c>
      <c r="F95" s="49">
        <v>-132.29999999999998</v>
      </c>
      <c r="G95" s="49">
        <v>-198.25</v>
      </c>
      <c r="H95" s="49">
        <v>-167.08</v>
      </c>
      <c r="I95" s="49">
        <v>0</v>
      </c>
      <c r="J95" s="49">
        <v>-118.55</v>
      </c>
      <c r="K95" s="49">
        <v>-237.01999999999998</v>
      </c>
      <c r="L95" s="49">
        <v>-72.98</v>
      </c>
      <c r="M95" s="49">
        <v>-188.74</v>
      </c>
      <c r="N95" s="76">
        <f t="shared" si="37"/>
        <v>-1220.32</v>
      </c>
      <c r="O95" s="61"/>
      <c r="P95" s="29"/>
    </row>
    <row r="96" spans="1:21" x14ac:dyDescent="0.15">
      <c r="A96" s="129" t="s">
        <v>8</v>
      </c>
      <c r="B96" s="49">
        <v>0</v>
      </c>
      <c r="C96" s="55">
        <v>0</v>
      </c>
      <c r="D96" s="55">
        <v>0</v>
      </c>
      <c r="E96" s="49">
        <v>0</v>
      </c>
      <c r="F96" s="49">
        <v>-330.33666666666664</v>
      </c>
      <c r="G96" s="49">
        <v>0</v>
      </c>
      <c r="H96" s="49">
        <v>0</v>
      </c>
      <c r="I96" s="49">
        <v>0</v>
      </c>
      <c r="J96" s="58">
        <v>0</v>
      </c>
      <c r="K96" s="49">
        <v>-167.13666666666668</v>
      </c>
      <c r="L96" s="49">
        <v>-118.95</v>
      </c>
      <c r="M96" s="49">
        <v>0</v>
      </c>
      <c r="N96" s="76">
        <f t="shared" si="37"/>
        <v>-616.4233333333334</v>
      </c>
      <c r="O96" s="61"/>
      <c r="P96" s="29"/>
    </row>
    <row r="97" spans="1:16" x14ac:dyDescent="0.15">
      <c r="A97" s="129" t="s">
        <v>9</v>
      </c>
      <c r="B97" s="49">
        <v>-59.156666666666666</v>
      </c>
      <c r="C97" s="55">
        <v>-64.893333333333331</v>
      </c>
      <c r="D97" s="55">
        <v>-79.88333333333334</v>
      </c>
      <c r="E97" s="49">
        <v>-91.45</v>
      </c>
      <c r="F97" s="49">
        <v>-87.556666666666672</v>
      </c>
      <c r="G97" s="49">
        <v>-84.973333333333329</v>
      </c>
      <c r="H97" s="49">
        <v>-83.273333333333326</v>
      </c>
      <c r="I97" s="49">
        <v>-69.7</v>
      </c>
      <c r="J97" s="49">
        <v>-79.586666666666659</v>
      </c>
      <c r="K97" s="49">
        <v>-76.89</v>
      </c>
      <c r="L97" s="49">
        <v>-74.436666666666667</v>
      </c>
      <c r="M97" s="49">
        <v>-83.556666666666658</v>
      </c>
      <c r="N97" s="76">
        <f t="shared" si="37"/>
        <v>-935.35666666666657</v>
      </c>
      <c r="O97" s="61"/>
      <c r="P97" s="29"/>
    </row>
    <row r="98" spans="1:16" x14ac:dyDescent="0.15">
      <c r="A98" s="129" t="s">
        <v>10</v>
      </c>
      <c r="B98" s="49">
        <v>0</v>
      </c>
      <c r="C98" s="55">
        <v>-17.559999999999999</v>
      </c>
      <c r="D98" s="55">
        <v>-28.58</v>
      </c>
      <c r="E98" s="49">
        <v>-118.66000000000001</v>
      </c>
      <c r="F98" s="49">
        <v>-13.066666666666668</v>
      </c>
      <c r="G98" s="49">
        <v>-8.7799999999999994</v>
      </c>
      <c r="H98" s="49">
        <v>-65.11333333333333</v>
      </c>
      <c r="I98" s="49">
        <v>-113.94666666666666</v>
      </c>
      <c r="J98" s="49">
        <v>-15.446666666666667</v>
      </c>
      <c r="K98" s="49">
        <v>-50.113333333333337</v>
      </c>
      <c r="L98" s="49">
        <v>-8.7799999999999994</v>
      </c>
      <c r="M98" s="49">
        <v>-460.99666666666667</v>
      </c>
      <c r="N98" s="76">
        <f t="shared" si="37"/>
        <v>-901.04333333333329</v>
      </c>
      <c r="O98" s="61"/>
      <c r="P98" s="29"/>
    </row>
    <row r="99" spans="1:16" x14ac:dyDescent="0.15">
      <c r="A99" s="129" t="s">
        <v>11</v>
      </c>
      <c r="B99" s="49">
        <v>-141.16333333333333</v>
      </c>
      <c r="C99" s="55">
        <v>-816.82999999999993</v>
      </c>
      <c r="D99" s="55">
        <v>-712.32999999999993</v>
      </c>
      <c r="E99" s="49">
        <v>-343.18666666666667</v>
      </c>
      <c r="F99" s="49">
        <v>-884.39666666666665</v>
      </c>
      <c r="G99" s="49">
        <v>-522.5</v>
      </c>
      <c r="H99" s="49">
        <v>-1232.45</v>
      </c>
      <c r="I99" s="49">
        <v>-1338.3966666666668</v>
      </c>
      <c r="J99" s="49">
        <v>-1073.2</v>
      </c>
      <c r="K99" s="49">
        <v>-1581.5866666666668</v>
      </c>
      <c r="L99" s="49">
        <v>-573.43999999999994</v>
      </c>
      <c r="M99" s="49">
        <v>-669.86</v>
      </c>
      <c r="N99" s="76">
        <f t="shared" si="37"/>
        <v>-9889.34</v>
      </c>
      <c r="O99" s="61"/>
      <c r="P99" s="29"/>
    </row>
    <row r="100" spans="1:16" x14ac:dyDescent="0.15">
      <c r="A100" s="129" t="s">
        <v>12</v>
      </c>
      <c r="B100" s="49">
        <v>-515.27333333333331</v>
      </c>
      <c r="C100" s="57">
        <v>-7887.6766666666663</v>
      </c>
      <c r="D100" s="57">
        <v>-6801.5133333333333</v>
      </c>
      <c r="E100" s="51">
        <v>-7688.32</v>
      </c>
      <c r="F100" s="51">
        <v>-8128.52</v>
      </c>
      <c r="G100" s="51">
        <v>-8100.4266666666663</v>
      </c>
      <c r="H100" s="51">
        <v>-6733.3633333333337</v>
      </c>
      <c r="I100" s="51">
        <v>-6693.57</v>
      </c>
      <c r="J100" s="51">
        <v>-7833.72</v>
      </c>
      <c r="K100" s="49">
        <v>-7369.5566666666664</v>
      </c>
      <c r="L100" s="49">
        <v>-6725.8666666666659</v>
      </c>
      <c r="M100" s="49">
        <v>-7445.0666666666666</v>
      </c>
      <c r="N100" s="76">
        <f t="shared" si="37"/>
        <v>-81922.873333333337</v>
      </c>
      <c r="O100" s="61"/>
      <c r="P100" s="29"/>
    </row>
    <row r="101" spans="1:16" x14ac:dyDescent="0.15">
      <c r="A101" s="129" t="s">
        <v>52</v>
      </c>
      <c r="B101" s="49">
        <v>0</v>
      </c>
      <c r="C101" s="71">
        <v>0</v>
      </c>
      <c r="D101" s="71">
        <v>0</v>
      </c>
      <c r="E101" s="49">
        <v>0</v>
      </c>
      <c r="F101" s="49">
        <v>-8</v>
      </c>
      <c r="G101" s="49">
        <v>0</v>
      </c>
      <c r="H101" s="49">
        <v>0</v>
      </c>
      <c r="I101" s="49">
        <v>0</v>
      </c>
      <c r="J101" s="49">
        <v>0</v>
      </c>
      <c r="K101" s="49">
        <v>-531.9666666666667</v>
      </c>
      <c r="L101" s="49">
        <v>0</v>
      </c>
      <c r="M101" s="49">
        <v>0</v>
      </c>
      <c r="N101" s="76"/>
      <c r="O101" s="61"/>
      <c r="P101" s="29"/>
    </row>
    <row r="102" spans="1:16" x14ac:dyDescent="0.15">
      <c r="A102" s="129" t="s">
        <v>53</v>
      </c>
      <c r="B102" s="49">
        <v>0</v>
      </c>
      <c r="C102" s="71">
        <v>0</v>
      </c>
      <c r="D102" s="71">
        <v>0</v>
      </c>
      <c r="E102" s="49">
        <v>0</v>
      </c>
      <c r="F102" s="49">
        <v>-19.806666666666668</v>
      </c>
      <c r="G102" s="49">
        <v>-36.83</v>
      </c>
      <c r="H102" s="49">
        <v>0</v>
      </c>
      <c r="I102" s="49">
        <v>-48.476666666666667</v>
      </c>
      <c r="J102" s="49">
        <v>-47.776666666666671</v>
      </c>
      <c r="K102" s="49">
        <v>-126.24333333333334</v>
      </c>
      <c r="L102" s="49">
        <v>-4.8466666666666667</v>
      </c>
      <c r="M102" s="49">
        <v>0</v>
      </c>
      <c r="N102" s="76"/>
      <c r="O102" s="61"/>
      <c r="P102" s="29"/>
    </row>
    <row r="103" spans="1:16" x14ac:dyDescent="0.15">
      <c r="A103" s="128" t="s">
        <v>13</v>
      </c>
      <c r="B103" s="48">
        <v>-823.24666666666656</v>
      </c>
      <c r="C103" s="53">
        <v>-823.24666666666656</v>
      </c>
      <c r="D103" s="53">
        <v>-778.97333333333336</v>
      </c>
      <c r="E103" s="48">
        <v>-866.30333333333328</v>
      </c>
      <c r="F103" s="48">
        <v>-839.38666666666666</v>
      </c>
      <c r="G103" s="48">
        <v>-823.36333333333334</v>
      </c>
      <c r="H103" s="48">
        <v>-864.46999999999991</v>
      </c>
      <c r="I103" s="48">
        <v>-872.99333333333334</v>
      </c>
      <c r="J103" s="48">
        <v>-872.99333333333334</v>
      </c>
      <c r="K103" s="48">
        <v>-852.16</v>
      </c>
      <c r="L103" s="48">
        <v>-952.18</v>
      </c>
      <c r="M103" s="48">
        <v>-952.18</v>
      </c>
      <c r="N103" s="35">
        <f t="shared" si="37"/>
        <v>-10321.496666666668</v>
      </c>
      <c r="O103" s="60"/>
      <c r="P103" s="29"/>
    </row>
    <row r="104" spans="1:16" x14ac:dyDescent="0.15">
      <c r="A104" s="128" t="s">
        <v>14</v>
      </c>
      <c r="B104" s="48">
        <v>0</v>
      </c>
      <c r="C104" s="53">
        <v>0</v>
      </c>
      <c r="D104" s="53">
        <v>-227.04333333333332</v>
      </c>
      <c r="E104" s="48">
        <v>0</v>
      </c>
      <c r="F104" s="48">
        <v>41.416666666666664</v>
      </c>
      <c r="G104" s="48">
        <v>0</v>
      </c>
      <c r="H104" s="48">
        <v>75.09</v>
      </c>
      <c r="I104" s="48">
        <v>0</v>
      </c>
      <c r="J104" s="48">
        <v>0</v>
      </c>
      <c r="K104" s="48">
        <v>42.35</v>
      </c>
      <c r="L104" s="48">
        <v>0</v>
      </c>
      <c r="M104" s="48">
        <v>0</v>
      </c>
      <c r="N104" s="35">
        <f t="shared" si="37"/>
        <v>-68.186666666666667</v>
      </c>
      <c r="O104" s="60"/>
      <c r="P104" s="29"/>
    </row>
    <row r="105" spans="1:16" x14ac:dyDescent="0.15">
      <c r="A105" s="128" t="s">
        <v>15</v>
      </c>
      <c r="B105" s="48">
        <f t="shared" ref="B105:J105" si="38">B86+B88+B90+B91+B103+B104+B89</f>
        <v>11803.669999999991</v>
      </c>
      <c r="C105" s="48">
        <f t="shared" si="38"/>
        <v>5915.7566666666817</v>
      </c>
      <c r="D105" s="48">
        <f t="shared" si="38"/>
        <v>10681.05666666666</v>
      </c>
      <c r="E105" s="48">
        <f t="shared" si="38"/>
        <v>5048.9066666666731</v>
      </c>
      <c r="F105" s="48">
        <f t="shared" si="38"/>
        <v>7562.4466666666631</v>
      </c>
      <c r="G105" s="48">
        <f t="shared" si="38"/>
        <v>13709.174444444448</v>
      </c>
      <c r="H105" s="48">
        <f t="shared" si="38"/>
        <v>16639.728888888883</v>
      </c>
      <c r="I105" s="48">
        <f t="shared" si="38"/>
        <v>7941.4399999999951</v>
      </c>
      <c r="J105" s="48">
        <f t="shared" si="38"/>
        <v>6527.0833333333285</v>
      </c>
      <c r="K105" s="48">
        <f>K86+K88+K90+K91+K103+K104+K89</f>
        <v>8008.3433333333451</v>
      </c>
      <c r="L105" s="48">
        <f t="shared" ref="L105:M105" si="39">L86+L88+L90+L91+L103+L104+L89</f>
        <v>3934.7200000000016</v>
      </c>
      <c r="M105" s="48">
        <f t="shared" si="39"/>
        <v>4115.9399999999951</v>
      </c>
      <c r="N105" s="20">
        <f t="shared" si="37"/>
        <v>101888.26666666666</v>
      </c>
      <c r="O105" s="60"/>
      <c r="P105" s="29">
        <f>N105/N$86</f>
        <v>0.10041115564283633</v>
      </c>
    </row>
    <row r="106" spans="1:16" x14ac:dyDescent="0.15">
      <c r="A106" s="128" t="s">
        <v>16</v>
      </c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35">
        <f t="shared" si="37"/>
        <v>0</v>
      </c>
      <c r="O106" s="60"/>
      <c r="P106" s="29"/>
    </row>
    <row r="107" spans="1:16" s="32" customFormat="1" x14ac:dyDescent="0.15">
      <c r="A107" s="128" t="s">
        <v>55</v>
      </c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35"/>
      <c r="O107" s="60"/>
      <c r="P107" s="29"/>
    </row>
    <row r="108" spans="1:16" x14ac:dyDescent="0.15">
      <c r="A108" s="128" t="s">
        <v>17</v>
      </c>
      <c r="B108" s="48">
        <f>B106+B107</f>
        <v>0</v>
      </c>
      <c r="C108" s="48">
        <f t="shared" ref="C108:M108" si="40">C106+C107</f>
        <v>0</v>
      </c>
      <c r="D108" s="48">
        <f t="shared" si="40"/>
        <v>0</v>
      </c>
      <c r="E108" s="48">
        <f t="shared" si="40"/>
        <v>0</v>
      </c>
      <c r="F108" s="48">
        <f t="shared" si="40"/>
        <v>0</v>
      </c>
      <c r="G108" s="48">
        <f t="shared" si="40"/>
        <v>0</v>
      </c>
      <c r="H108" s="48">
        <f t="shared" si="40"/>
        <v>0</v>
      </c>
      <c r="I108" s="48">
        <f t="shared" si="40"/>
        <v>0</v>
      </c>
      <c r="J108" s="48">
        <f t="shared" si="40"/>
        <v>0</v>
      </c>
      <c r="K108" s="48">
        <f t="shared" si="40"/>
        <v>0</v>
      </c>
      <c r="L108" s="48">
        <f t="shared" si="40"/>
        <v>0</v>
      </c>
      <c r="M108" s="48">
        <f t="shared" si="40"/>
        <v>0</v>
      </c>
      <c r="N108" s="20">
        <f t="shared" si="37"/>
        <v>0</v>
      </c>
      <c r="O108" s="60"/>
      <c r="P108" s="29"/>
    </row>
    <row r="109" spans="1:16" x14ac:dyDescent="0.15">
      <c r="A109" s="12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76">
        <f t="shared" si="37"/>
        <v>0</v>
      </c>
      <c r="O109" s="61"/>
      <c r="P109" s="29"/>
    </row>
    <row r="110" spans="1:16" x14ac:dyDescent="0.15">
      <c r="A110" s="128" t="s">
        <v>18</v>
      </c>
      <c r="B110" s="48">
        <f>B105+B108</f>
        <v>11803.669999999991</v>
      </c>
      <c r="C110" s="48">
        <f t="shared" ref="C110:M110" si="41">C105+C108</f>
        <v>5915.7566666666817</v>
      </c>
      <c r="D110" s="48">
        <f t="shared" si="41"/>
        <v>10681.05666666666</v>
      </c>
      <c r="E110" s="48">
        <f t="shared" si="41"/>
        <v>5048.9066666666731</v>
      </c>
      <c r="F110" s="48">
        <f t="shared" si="41"/>
        <v>7562.4466666666631</v>
      </c>
      <c r="G110" s="48">
        <f t="shared" si="41"/>
        <v>13709.174444444448</v>
      </c>
      <c r="H110" s="48">
        <v>26432.58</v>
      </c>
      <c r="I110" s="48">
        <f t="shared" si="41"/>
        <v>7941.4399999999951</v>
      </c>
      <c r="J110" s="48">
        <f t="shared" si="41"/>
        <v>6527.0833333333285</v>
      </c>
      <c r="K110" s="48">
        <f t="shared" si="41"/>
        <v>8008.3433333333451</v>
      </c>
      <c r="L110" s="48">
        <f t="shared" si="41"/>
        <v>3934.7200000000016</v>
      </c>
      <c r="M110" s="48">
        <f t="shared" si="41"/>
        <v>4115.9399999999951</v>
      </c>
      <c r="N110" s="20">
        <f t="shared" si="37"/>
        <v>111681.11777777778</v>
      </c>
      <c r="O110" s="60">
        <v>183000</v>
      </c>
      <c r="P110" s="29">
        <f>O110/N$86</f>
        <v>0.18034698286461887</v>
      </c>
    </row>
    <row r="111" spans="1:16" x14ac:dyDescent="0.15">
      <c r="A111" s="128" t="s">
        <v>58</v>
      </c>
      <c r="B111" s="56">
        <f t="shared" ref="B111:N111" si="42">B110/B86</f>
        <v>0.13581342306914462</v>
      </c>
      <c r="C111" s="56">
        <f t="shared" si="42"/>
        <v>7.3857212587887661E-2</v>
      </c>
      <c r="D111" s="56">
        <f t="shared" si="42"/>
        <v>0.122169654138526</v>
      </c>
      <c r="E111" s="56">
        <f t="shared" si="42"/>
        <v>5.8671422340563238E-2</v>
      </c>
      <c r="F111" s="56">
        <f t="shared" si="42"/>
        <v>8.7057652391873783E-2</v>
      </c>
      <c r="G111" s="56">
        <f t="shared" si="42"/>
        <v>0.17016465811593973</v>
      </c>
      <c r="H111" s="56">
        <f t="shared" si="42"/>
        <v>0.31926724428440995</v>
      </c>
      <c r="I111" s="56">
        <f t="shared" si="42"/>
        <v>9.228750036751418E-2</v>
      </c>
      <c r="J111" s="56">
        <f t="shared" si="42"/>
        <v>7.832499999999995E-2</v>
      </c>
      <c r="K111" s="56">
        <f t="shared" si="42"/>
        <v>9.6300162401353223E-2</v>
      </c>
      <c r="L111" s="56">
        <f t="shared" si="42"/>
        <v>4.7891381676439373E-2</v>
      </c>
      <c r="M111" s="56">
        <f t="shared" si="42"/>
        <v>4.6094291750210938E-2</v>
      </c>
      <c r="N111" s="39">
        <f t="shared" si="42"/>
        <v>0.1100620362522971</v>
      </c>
      <c r="O111" s="79">
        <v>76000</v>
      </c>
    </row>
    <row r="112" spans="1:16" s="32" customFormat="1" ht="14" thickBot="1" x14ac:dyDescent="0.2">
      <c r="A112" s="130" t="s">
        <v>59</v>
      </c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91"/>
      <c r="O112" s="92">
        <f>O110-O111</f>
        <v>107000</v>
      </c>
      <c r="P112" s="29">
        <f>O112/N$86</f>
        <v>0.10544878233067878</v>
      </c>
    </row>
    <row r="113" spans="1:21" ht="14" thickBot="1" x14ac:dyDescent="0.2">
      <c r="A113" s="139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80"/>
      <c r="O113" s="81"/>
    </row>
    <row r="114" spans="1:21" x14ac:dyDescent="0.15">
      <c r="A114" s="132" t="s">
        <v>34</v>
      </c>
      <c r="B114" s="63" t="s">
        <v>21</v>
      </c>
      <c r="C114" s="63" t="s">
        <v>22</v>
      </c>
      <c r="D114" s="63" t="s">
        <v>23</v>
      </c>
      <c r="E114" s="63" t="s">
        <v>24</v>
      </c>
      <c r="F114" s="63" t="s">
        <v>25</v>
      </c>
      <c r="G114" s="63" t="s">
        <v>26</v>
      </c>
      <c r="H114" s="63" t="s">
        <v>27</v>
      </c>
      <c r="I114" s="63" t="s">
        <v>28</v>
      </c>
      <c r="J114" s="63" t="s">
        <v>29</v>
      </c>
      <c r="K114" s="63" t="s">
        <v>30</v>
      </c>
      <c r="L114" s="63" t="s">
        <v>31</v>
      </c>
      <c r="M114" s="63" t="s">
        <v>32</v>
      </c>
      <c r="N114" s="72" t="s">
        <v>44</v>
      </c>
      <c r="O114" s="73"/>
      <c r="P114" s="4"/>
      <c r="Q114" s="4"/>
      <c r="R114" s="4"/>
      <c r="S114" s="4"/>
      <c r="T114" s="4"/>
      <c r="U114" s="4"/>
    </row>
    <row r="115" spans="1:21" x14ac:dyDescent="0.15">
      <c r="A115" s="133" t="s">
        <v>61</v>
      </c>
      <c r="B115" s="45">
        <f t="shared" ref="B115:N115" si="43">(B86-B125)/B86</f>
        <v>-0.69506567969956379</v>
      </c>
      <c r="C115" s="45">
        <f t="shared" si="43"/>
        <v>5.2944748845392603E-2</v>
      </c>
      <c r="D115" s="45">
        <f t="shared" si="43"/>
        <v>-1.081727378164606E-3</v>
      </c>
      <c r="E115" s="45">
        <f t="shared" si="43"/>
        <v>1.1305158237973231E-2</v>
      </c>
      <c r="F115" s="45">
        <f t="shared" si="43"/>
        <v>-1.1706425289540781E-2</v>
      </c>
      <c r="G115" s="45">
        <f t="shared" si="43"/>
        <v>-8.4546931139901749E-2</v>
      </c>
      <c r="H115" s="45">
        <f t="shared" si="43"/>
        <v>-8.7145733103175277E-2</v>
      </c>
      <c r="I115" s="45">
        <f t="shared" si="43"/>
        <v>-1.0601918774842607E-2</v>
      </c>
      <c r="J115" s="45">
        <f t="shared" si="43"/>
        <v>5.7206560000000004E-2</v>
      </c>
      <c r="K115" s="45">
        <f t="shared" si="43"/>
        <v>-4.9811833124713233E-2</v>
      </c>
      <c r="L115" s="45">
        <f t="shared" si="43"/>
        <v>-1.7661594200693641E-2</v>
      </c>
      <c r="M115" s="45">
        <f t="shared" si="43"/>
        <v>-7.1534918988138954E-3</v>
      </c>
      <c r="N115" s="38">
        <f t="shared" si="43"/>
        <v>-7.1656241778854726E-2</v>
      </c>
      <c r="O115" s="64"/>
      <c r="P115" s="4"/>
      <c r="Q115" s="4"/>
      <c r="R115" s="4"/>
      <c r="S115" s="4"/>
      <c r="T115" s="4"/>
      <c r="U115" s="4"/>
    </row>
    <row r="116" spans="1:21" x14ac:dyDescent="0.15">
      <c r="A116" s="133" t="s">
        <v>36</v>
      </c>
      <c r="B116" s="45">
        <f t="shared" ref="B116:N116" si="44">(B86+B88)/B86</f>
        <v>0.34580605268758502</v>
      </c>
      <c r="C116" s="45">
        <f t="shared" si="44"/>
        <v>0.37680222153389209</v>
      </c>
      <c r="D116" s="45">
        <f t="shared" si="44"/>
        <v>0.39255597554103522</v>
      </c>
      <c r="E116" s="45">
        <f t="shared" si="44"/>
        <v>0.36705167069643929</v>
      </c>
      <c r="F116" s="45">
        <f t="shared" si="44"/>
        <v>0.39079823575727718</v>
      </c>
      <c r="G116" s="45">
        <f t="shared" si="44"/>
        <v>0.45196911563374476</v>
      </c>
      <c r="H116" s="45">
        <f t="shared" si="44"/>
        <v>0.40183903173832319</v>
      </c>
      <c r="I116" s="45">
        <f t="shared" si="44"/>
        <v>0.38001285050543809</v>
      </c>
      <c r="J116" s="45">
        <f t="shared" si="44"/>
        <v>0.38240707999999995</v>
      </c>
      <c r="K116" s="45">
        <f t="shared" si="44"/>
        <v>0.4368568740473211</v>
      </c>
      <c r="L116" s="45">
        <f t="shared" si="44"/>
        <v>0.36110496789263941</v>
      </c>
      <c r="M116" s="45">
        <f t="shared" si="44"/>
        <v>0.41446483702361814</v>
      </c>
      <c r="N116" s="38">
        <f t="shared" si="44"/>
        <v>0.39158436854582007</v>
      </c>
      <c r="O116" s="64"/>
      <c r="P116" s="4"/>
      <c r="Q116" s="4"/>
      <c r="R116" s="4"/>
      <c r="S116" s="4"/>
      <c r="T116" s="4"/>
      <c r="U116" s="4"/>
    </row>
    <row r="117" spans="1:21" x14ac:dyDescent="0.15">
      <c r="A117" s="133" t="s">
        <v>37</v>
      </c>
      <c r="B117" s="45">
        <f t="shared" ref="B117:N117" si="45">-B90/B86</f>
        <v>0.12882903058177153</v>
      </c>
      <c r="C117" s="45">
        <f t="shared" si="45"/>
        <v>0.15136944220653875</v>
      </c>
      <c r="D117" s="45">
        <f t="shared" si="45"/>
        <v>0.12922635065322272</v>
      </c>
      <c r="E117" s="45">
        <f t="shared" si="45"/>
        <v>0.16414860757865804</v>
      </c>
      <c r="F117" s="45">
        <f t="shared" si="45"/>
        <v>0.13627052478972382</v>
      </c>
      <c r="G117" s="45">
        <f t="shared" si="45"/>
        <v>0.22257417079246686</v>
      </c>
      <c r="H117" s="45">
        <f t="shared" si="45"/>
        <v>0.14539562848279963</v>
      </c>
      <c r="I117" s="45">
        <f t="shared" si="45"/>
        <v>0.14774823499233616</v>
      </c>
      <c r="J117" s="45">
        <f t="shared" si="45"/>
        <v>0.15092596</v>
      </c>
      <c r="K117" s="45">
        <f t="shared" si="45"/>
        <v>0.17373938535040068</v>
      </c>
      <c r="L117" s="45">
        <f t="shared" si="45"/>
        <v>0.17034900716190407</v>
      </c>
      <c r="M117" s="45">
        <f t="shared" si="45"/>
        <v>0.22097447022895475</v>
      </c>
      <c r="N117" s="38">
        <f t="shared" si="45"/>
        <v>0.16163986627281074</v>
      </c>
      <c r="O117" s="64"/>
      <c r="P117" s="4"/>
      <c r="Q117" s="4"/>
      <c r="R117" s="4"/>
      <c r="S117" s="4"/>
      <c r="T117" s="4"/>
      <c r="U117" s="4"/>
    </row>
    <row r="118" spans="1:21" x14ac:dyDescent="0.15">
      <c r="A118" s="133" t="s">
        <v>38</v>
      </c>
      <c r="B118" s="45">
        <f t="shared" ref="B118:N118" si="46">-(B90+B91)/B86</f>
        <v>0.2005203258493361</v>
      </c>
      <c r="C118" s="45">
        <f t="shared" si="46"/>
        <v>0.29266691478184231</v>
      </c>
      <c r="D118" s="45">
        <f t="shared" si="46"/>
        <v>0.25887952838943412</v>
      </c>
      <c r="E118" s="45">
        <f t="shared" si="46"/>
        <v>0.29831326710613265</v>
      </c>
      <c r="F118" s="45">
        <f t="shared" si="46"/>
        <v>0.2945544828953866</v>
      </c>
      <c r="G118" s="45">
        <f t="shared" si="46"/>
        <v>0.27158448835119747</v>
      </c>
      <c r="H118" s="45">
        <f t="shared" si="46"/>
        <v>0.19132066518884264</v>
      </c>
      <c r="I118" s="45">
        <f t="shared" si="46"/>
        <v>0.27758029173908977</v>
      </c>
      <c r="J118" s="45">
        <f t="shared" si="46"/>
        <v>0.29360616</v>
      </c>
      <c r="K118" s="45">
        <f t="shared" si="46"/>
        <v>0.35005872999865156</v>
      </c>
      <c r="L118" s="45">
        <f t="shared" si="46"/>
        <v>0.30162414254430675</v>
      </c>
      <c r="M118" s="45">
        <f t="shared" si="46"/>
        <v>0.35770710928582822</v>
      </c>
      <c r="N118" s="38">
        <f t="shared" si="46"/>
        <v>0.28251095678548588</v>
      </c>
      <c r="O118" s="64"/>
      <c r="P118" s="4"/>
      <c r="Q118" s="4"/>
      <c r="R118" s="4"/>
      <c r="S118" s="4"/>
      <c r="T118" s="4"/>
      <c r="U118" s="4"/>
    </row>
    <row r="119" spans="1:21" x14ac:dyDescent="0.15">
      <c r="A119" s="133" t="s">
        <v>39</v>
      </c>
      <c r="B119" s="46">
        <f>((B90+B91)-(M129+M130))/(B90-B91)</f>
        <v>-2.1958606977730764</v>
      </c>
      <c r="C119" s="47">
        <f>((C90+C91)-(B90+B91))/(C90+C91)</f>
        <v>0.25656714976848333</v>
      </c>
      <c r="D119" s="47">
        <f t="shared" ref="D119:M119" si="47">((D90+D91)-(C90+C91))/(D90+D91)</f>
        <v>-3.5720171469782985E-2</v>
      </c>
      <c r="E119" s="47">
        <f t="shared" si="47"/>
        <v>0.11833157194445759</v>
      </c>
      <c r="F119" s="47">
        <f t="shared" si="47"/>
        <v>-3.2802992237363771E-3</v>
      </c>
      <c r="G119" s="47">
        <f t="shared" si="47"/>
        <v>-0.16942967799938444</v>
      </c>
      <c r="H119" s="47">
        <f t="shared" si="47"/>
        <v>-0.38133757265672902</v>
      </c>
      <c r="I119" s="47">
        <f t="shared" si="47"/>
        <v>0.33686481735206347</v>
      </c>
      <c r="J119" s="47">
        <f t="shared" si="47"/>
        <v>2.374991042422259E-2</v>
      </c>
      <c r="K119" s="47">
        <f>((K90+K91)-(J90+J91))/(K90+K91)</f>
        <v>0.15952008458668893</v>
      </c>
      <c r="L119" s="47">
        <f t="shared" si="47"/>
        <v>-0.17471904792393808</v>
      </c>
      <c r="M119" s="47">
        <f t="shared" si="47"/>
        <v>0.22415832239391689</v>
      </c>
      <c r="N119" s="74">
        <f>((N90+N91)-(N129+N130))/(N90+N91)</f>
        <v>-5.7344052348986173E-2</v>
      </c>
      <c r="O119" s="65"/>
      <c r="P119" s="4"/>
      <c r="Q119" s="4"/>
      <c r="R119" s="4"/>
      <c r="S119" s="4"/>
      <c r="T119" s="4"/>
      <c r="U119" s="4"/>
    </row>
    <row r="120" spans="1:21" x14ac:dyDescent="0.15">
      <c r="A120" s="133" t="s">
        <v>40</v>
      </c>
      <c r="B120" s="47">
        <f t="shared" ref="B120:N120" si="48">(B86+B88+B90+B91+B104)/B86</f>
        <v>0.14528572683824889</v>
      </c>
      <c r="C120" s="47">
        <f t="shared" si="48"/>
        <v>8.4135306752049763E-2</v>
      </c>
      <c r="D120" s="47">
        <f t="shared" si="48"/>
        <v>0.13107953128705419</v>
      </c>
      <c r="E120" s="47">
        <f t="shared" si="48"/>
        <v>6.8738403590306613E-2</v>
      </c>
      <c r="F120" s="47">
        <f t="shared" si="48"/>
        <v>9.6720534772404984E-2</v>
      </c>
      <c r="G120" s="47">
        <f t="shared" si="48"/>
        <v>0.18038462728254734</v>
      </c>
      <c r="H120" s="47">
        <f t="shared" si="48"/>
        <v>0.21142534488354087</v>
      </c>
      <c r="I120" s="47">
        <f t="shared" si="48"/>
        <v>0.10243255876634833</v>
      </c>
      <c r="J120" s="47">
        <f t="shared" si="48"/>
        <v>8.880091999999995E-2</v>
      </c>
      <c r="K120" s="47">
        <f t="shared" si="48"/>
        <v>8.7307401919860222E-2</v>
      </c>
      <c r="L120" s="47">
        <f t="shared" si="48"/>
        <v>5.9480825348332676E-2</v>
      </c>
      <c r="M120" s="47">
        <f t="shared" si="48"/>
        <v>5.6757727737789934E-2</v>
      </c>
      <c r="N120" s="74">
        <f t="shared" si="48"/>
        <v>0.10900621362041654</v>
      </c>
      <c r="O120" s="65"/>
      <c r="P120" s="4"/>
      <c r="Q120" s="4"/>
      <c r="R120" s="4"/>
      <c r="S120" s="4"/>
      <c r="T120" s="4"/>
      <c r="U120" s="4"/>
    </row>
    <row r="121" spans="1:21" ht="14" thickBot="1" x14ac:dyDescent="0.2">
      <c r="A121" s="134" t="s">
        <v>41</v>
      </c>
      <c r="B121" s="66">
        <f t="shared" ref="B121:N121" si="49">B110/B86</f>
        <v>0.13581342306914462</v>
      </c>
      <c r="C121" s="66">
        <f t="shared" si="49"/>
        <v>7.3857212587887661E-2</v>
      </c>
      <c r="D121" s="66">
        <f t="shared" si="49"/>
        <v>0.122169654138526</v>
      </c>
      <c r="E121" s="66">
        <f t="shared" si="49"/>
        <v>5.8671422340563238E-2</v>
      </c>
      <c r="F121" s="66">
        <f t="shared" si="49"/>
        <v>8.7057652391873783E-2</v>
      </c>
      <c r="G121" s="66">
        <f t="shared" si="49"/>
        <v>0.17016465811593973</v>
      </c>
      <c r="H121" s="66">
        <f t="shared" si="49"/>
        <v>0.31926724428440995</v>
      </c>
      <c r="I121" s="66">
        <f t="shared" si="49"/>
        <v>9.228750036751418E-2</v>
      </c>
      <c r="J121" s="66">
        <f t="shared" si="49"/>
        <v>7.832499999999995E-2</v>
      </c>
      <c r="K121" s="66">
        <f t="shared" si="49"/>
        <v>9.6300162401353223E-2</v>
      </c>
      <c r="L121" s="66">
        <f t="shared" si="49"/>
        <v>4.7891381676439373E-2</v>
      </c>
      <c r="M121" s="66">
        <f t="shared" si="49"/>
        <v>4.6094291750210938E-2</v>
      </c>
      <c r="N121" s="75">
        <f t="shared" si="49"/>
        <v>0.1100620362522971</v>
      </c>
      <c r="O121" s="67"/>
      <c r="P121" s="4"/>
      <c r="Q121" s="4"/>
      <c r="R121" s="4"/>
      <c r="S121" s="4"/>
      <c r="T121" s="4"/>
      <c r="U121" s="4"/>
    </row>
    <row r="123" spans="1:21" ht="21" thickBot="1" x14ac:dyDescent="0.25">
      <c r="A123" s="126" t="s">
        <v>45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21" s="1" customFormat="1" x14ac:dyDescent="0.15">
      <c r="A124" s="127"/>
      <c r="B124" s="59" t="s">
        <v>21</v>
      </c>
      <c r="C124" s="59" t="s">
        <v>22</v>
      </c>
      <c r="D124" s="59" t="s">
        <v>23</v>
      </c>
      <c r="E124" s="59" t="s">
        <v>24</v>
      </c>
      <c r="F124" s="59" t="s">
        <v>25</v>
      </c>
      <c r="G124" s="59" t="s">
        <v>26</v>
      </c>
      <c r="H124" s="59" t="s">
        <v>27</v>
      </c>
      <c r="I124" s="59" t="s">
        <v>28</v>
      </c>
      <c r="J124" s="59" t="s">
        <v>29</v>
      </c>
      <c r="K124" s="59" t="s">
        <v>30</v>
      </c>
      <c r="L124" s="59" t="s">
        <v>31</v>
      </c>
      <c r="M124" s="59" t="s">
        <v>32</v>
      </c>
      <c r="N124" s="72" t="s">
        <v>33</v>
      </c>
      <c r="O124" s="73"/>
    </row>
    <row r="125" spans="1:21" x14ac:dyDescent="0.15">
      <c r="A125" s="128" t="s">
        <v>0</v>
      </c>
      <c r="B125" s="48">
        <v>147319.72333333333</v>
      </c>
      <c r="C125" s="48">
        <v>75856.483333333337</v>
      </c>
      <c r="D125" s="48">
        <v>87522.64</v>
      </c>
      <c r="E125" s="48">
        <v>85081.08</v>
      </c>
      <c r="F125" s="48">
        <v>87884.013333333321</v>
      </c>
      <c r="G125" s="48">
        <v>87375.623333333337</v>
      </c>
      <c r="H125" s="48">
        <v>90006.31</v>
      </c>
      <c r="I125" s="48">
        <v>86963.396666666667</v>
      </c>
      <c r="J125" s="48">
        <v>78566.12</v>
      </c>
      <c r="K125" s="48">
        <v>87302.59</v>
      </c>
      <c r="L125" s="48">
        <v>83610.313333333339</v>
      </c>
      <c r="M125" s="48">
        <v>89932.683333333334</v>
      </c>
      <c r="N125" s="35">
        <f>SUM(B125:M125)</f>
        <v>1087420.9766666666</v>
      </c>
      <c r="O125" s="60"/>
    </row>
    <row r="126" spans="1:21" x14ac:dyDescent="0.15">
      <c r="A126" s="128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35"/>
      <c r="O126" s="60"/>
    </row>
    <row r="127" spans="1:21" x14ac:dyDescent="0.15">
      <c r="A127" s="128" t="s">
        <v>1</v>
      </c>
      <c r="B127" s="48">
        <v>-58832.640000000007</v>
      </c>
      <c r="C127" s="48">
        <v>-44466.763333333336</v>
      </c>
      <c r="D127" s="48">
        <v>-57858.673333333332</v>
      </c>
      <c r="E127" s="48">
        <v>-49449.883333333331</v>
      </c>
      <c r="F127" s="48">
        <v>-55141.573333333334</v>
      </c>
      <c r="G127" s="48">
        <v>-57382.77</v>
      </c>
      <c r="H127" s="48">
        <v>-53594.146666666667</v>
      </c>
      <c r="I127" s="48">
        <v>-56407.856666666667</v>
      </c>
      <c r="J127" s="48">
        <v>-48565.716666666667</v>
      </c>
      <c r="K127" s="48">
        <v>-50828.859999999993</v>
      </c>
      <c r="L127" s="48">
        <v>-46941.723333333335</v>
      </c>
      <c r="M127" s="48">
        <v>-55449.916666666664</v>
      </c>
      <c r="N127" s="35">
        <f>SUM(B127:M127)</f>
        <v>-634920.52333333343</v>
      </c>
      <c r="O127" s="60"/>
    </row>
    <row r="128" spans="1:21" x14ac:dyDescent="0.15">
      <c r="A128" s="128" t="s">
        <v>54</v>
      </c>
      <c r="B128" s="48">
        <v>0</v>
      </c>
      <c r="C128" s="48">
        <v>0</v>
      </c>
      <c r="D128" s="48">
        <v>863.68666666666661</v>
      </c>
      <c r="E128" s="48">
        <v>0</v>
      </c>
      <c r="F128" s="48">
        <v>0</v>
      </c>
      <c r="G128" s="48">
        <v>863.68666666666661</v>
      </c>
      <c r="H128" s="48">
        <v>0</v>
      </c>
      <c r="I128" s="48">
        <v>0</v>
      </c>
      <c r="J128" s="48">
        <v>863.68666666666661</v>
      </c>
      <c r="K128" s="48">
        <v>0</v>
      </c>
      <c r="L128" s="48">
        <v>0</v>
      </c>
      <c r="M128" s="48">
        <v>863.68666666666661</v>
      </c>
      <c r="N128" s="35"/>
      <c r="O128" s="60"/>
    </row>
    <row r="129" spans="1:17" x14ac:dyDescent="0.15">
      <c r="A129" s="128" t="s">
        <v>2</v>
      </c>
      <c r="B129" s="48">
        <v>-16749.776666666668</v>
      </c>
      <c r="C129" s="48">
        <v>-12798.800000000001</v>
      </c>
      <c r="D129" s="48">
        <v>-13159.053333333335</v>
      </c>
      <c r="E129" s="48">
        <v>-15746.92</v>
      </c>
      <c r="F129" s="48">
        <v>-12449.673333333332</v>
      </c>
      <c r="G129" s="48">
        <v>-18746.13</v>
      </c>
      <c r="H129" s="48">
        <v>-15265.916666666666</v>
      </c>
      <c r="I129" s="48">
        <v>-12288.31</v>
      </c>
      <c r="J129" s="48">
        <v>-12495.226666666667</v>
      </c>
      <c r="K129" s="48">
        <v>-15251.4</v>
      </c>
      <c r="L129" s="48">
        <v>-12609.173333333332</v>
      </c>
      <c r="M129" s="48">
        <v>-16932.016666666666</v>
      </c>
      <c r="N129" s="35">
        <f>SUM(B129:M129)</f>
        <v>-174492.39666666667</v>
      </c>
      <c r="O129" s="60"/>
    </row>
    <row r="130" spans="1:17" x14ac:dyDescent="0.15">
      <c r="A130" s="128" t="s">
        <v>3</v>
      </c>
      <c r="B130" s="48">
        <v>-11595.733333333332</v>
      </c>
      <c r="C130" s="48">
        <v>-8931.27</v>
      </c>
      <c r="D130" s="48">
        <v>-10122.243333333334</v>
      </c>
      <c r="E130" s="48">
        <v>-11295.550000000001</v>
      </c>
      <c r="F130" s="48">
        <v>-9528.2100000000009</v>
      </c>
      <c r="G130" s="48">
        <v>-11536.716666666667</v>
      </c>
      <c r="H130" s="48">
        <v>-11001.336666666668</v>
      </c>
      <c r="I130" s="48">
        <v>-9855.5066666666662</v>
      </c>
      <c r="J130" s="48">
        <v>-9910.15</v>
      </c>
      <c r="K130" s="48">
        <v>-10151.98</v>
      </c>
      <c r="L130" s="48">
        <v>-13284.616666666667</v>
      </c>
      <c r="M130" s="48">
        <v>-11399.800000000001</v>
      </c>
      <c r="N130" s="35">
        <f>SUM(B130:M130)</f>
        <v>-128613.11333333333</v>
      </c>
      <c r="O130" s="60"/>
    </row>
    <row r="131" spans="1:17" x14ac:dyDescent="0.15">
      <c r="A131" s="129" t="s">
        <v>4</v>
      </c>
      <c r="B131" s="49">
        <v>-30.25</v>
      </c>
      <c r="C131" s="49">
        <v>-30.25</v>
      </c>
      <c r="D131" s="49">
        <v>-30.25</v>
      </c>
      <c r="E131" s="49">
        <v>-30.25</v>
      </c>
      <c r="F131" s="49">
        <v>-30.25</v>
      </c>
      <c r="G131" s="49">
        <v>-30.25</v>
      </c>
      <c r="H131" s="49">
        <v>-30.25</v>
      </c>
      <c r="I131" s="49">
        <v>-30.25</v>
      </c>
      <c r="J131" s="49">
        <v>-30.25</v>
      </c>
      <c r="K131" s="49">
        <v>-30.25</v>
      </c>
      <c r="L131" s="49">
        <v>-30.25</v>
      </c>
      <c r="M131" s="49">
        <v>-30.25</v>
      </c>
      <c r="N131" s="76">
        <f t="shared" ref="N131:N149" si="50">SUM(B131:M131)</f>
        <v>-363</v>
      </c>
      <c r="O131" s="61"/>
    </row>
    <row r="132" spans="1:17" x14ac:dyDescent="0.15">
      <c r="A132" s="129" t="s">
        <v>5</v>
      </c>
      <c r="B132" s="49">
        <v>-1232.5866666666668</v>
      </c>
      <c r="C132" s="49">
        <v>-457.74333333333334</v>
      </c>
      <c r="D132" s="49">
        <v>-2088.7133333333336</v>
      </c>
      <c r="E132" s="49">
        <v>-1010.5300000000001</v>
      </c>
      <c r="F132" s="49">
        <v>-446.51666666666665</v>
      </c>
      <c r="G132" s="49">
        <v>-1103.6499999999999</v>
      </c>
      <c r="H132" s="49">
        <v>-974.12</v>
      </c>
      <c r="I132" s="49">
        <v>-1625.4133333333332</v>
      </c>
      <c r="J132" s="49">
        <v>-1187.3466666666666</v>
      </c>
      <c r="K132" s="49">
        <v>-1346.1033333333332</v>
      </c>
      <c r="L132" s="49">
        <v>-645.1633333333333</v>
      </c>
      <c r="M132" s="49">
        <v>-838.27333333333343</v>
      </c>
      <c r="N132" s="76">
        <f t="shared" si="50"/>
        <v>-12956.159999999998</v>
      </c>
      <c r="O132" s="61"/>
      <c r="Q132" s="5"/>
    </row>
    <row r="133" spans="1:17" x14ac:dyDescent="0.15">
      <c r="A133" s="129" t="s">
        <v>6</v>
      </c>
      <c r="B133" s="49">
        <v>-22.24</v>
      </c>
      <c r="C133" s="49">
        <v>0</v>
      </c>
      <c r="D133" s="49">
        <v>0</v>
      </c>
      <c r="E133" s="49">
        <v>-1606.57</v>
      </c>
      <c r="F133" s="49">
        <v>0</v>
      </c>
      <c r="G133" s="49">
        <v>-40.333333333333336</v>
      </c>
      <c r="H133" s="49">
        <v>-1125.3566666666668</v>
      </c>
      <c r="I133" s="49">
        <v>0</v>
      </c>
      <c r="J133" s="49">
        <v>0</v>
      </c>
      <c r="K133" s="49">
        <v>0</v>
      </c>
      <c r="L133" s="49">
        <v>-1210</v>
      </c>
      <c r="M133" s="49">
        <v>-1210</v>
      </c>
      <c r="N133" s="76">
        <f t="shared" si="50"/>
        <v>-5214.5</v>
      </c>
      <c r="O133" s="61"/>
    </row>
    <row r="134" spans="1:17" x14ac:dyDescent="0.15">
      <c r="A134" s="129" t="s">
        <v>7</v>
      </c>
      <c r="B134" s="49">
        <v>-160.63666666666668</v>
      </c>
      <c r="C134" s="49">
        <v>-74.336666666666659</v>
      </c>
      <c r="D134" s="49">
        <v>-188.16333333333333</v>
      </c>
      <c r="E134" s="49">
        <v>-142</v>
      </c>
      <c r="F134" s="49">
        <v>-276.46666666666664</v>
      </c>
      <c r="G134" s="49">
        <v>-114.02999999999999</v>
      </c>
      <c r="H134" s="49">
        <v>-146.62</v>
      </c>
      <c r="I134" s="49">
        <v>-97.69</v>
      </c>
      <c r="J134" s="49">
        <v>-91.026666666666657</v>
      </c>
      <c r="K134" s="49">
        <v>-156.50666666666666</v>
      </c>
      <c r="L134" s="49">
        <v>-177.87333333333333</v>
      </c>
      <c r="M134" s="49">
        <v>-186.92999999999998</v>
      </c>
      <c r="N134" s="76">
        <f t="shared" si="50"/>
        <v>-1812.28</v>
      </c>
      <c r="O134" s="61"/>
    </row>
    <row r="135" spans="1:17" x14ac:dyDescent="0.15">
      <c r="A135" s="129" t="s">
        <v>8</v>
      </c>
      <c r="B135" s="49">
        <v>0</v>
      </c>
      <c r="C135" s="49">
        <v>-88.443333333333328</v>
      </c>
      <c r="D135" s="49">
        <v>0</v>
      </c>
      <c r="E135" s="49">
        <v>-281.57666666666665</v>
      </c>
      <c r="F135" s="49">
        <v>-24.58</v>
      </c>
      <c r="G135" s="49">
        <v>0</v>
      </c>
      <c r="H135" s="49">
        <v>0</v>
      </c>
      <c r="I135" s="49">
        <v>0</v>
      </c>
      <c r="J135" s="49">
        <v>-1.4800000000000002</v>
      </c>
      <c r="K135" s="49">
        <v>-160.66666666666666</v>
      </c>
      <c r="L135" s="49">
        <v>0</v>
      </c>
      <c r="M135" s="49">
        <v>-118.95</v>
      </c>
      <c r="N135" s="76">
        <f t="shared" si="50"/>
        <v>-675.69666666666672</v>
      </c>
      <c r="O135" s="61"/>
    </row>
    <row r="136" spans="1:17" x14ac:dyDescent="0.15">
      <c r="A136" s="129" t="s">
        <v>9</v>
      </c>
      <c r="B136" s="49">
        <v>-124.38666666666667</v>
      </c>
      <c r="C136" s="49">
        <v>-63.03</v>
      </c>
      <c r="D136" s="49">
        <v>-70.149999999999991</v>
      </c>
      <c r="E136" s="49">
        <v>-86.676666666666662</v>
      </c>
      <c r="F136" s="49">
        <v>-76.006666666666675</v>
      </c>
      <c r="G136" s="49">
        <v>-111.37</v>
      </c>
      <c r="H136" s="49">
        <v>-109.86333333333333</v>
      </c>
      <c r="I136" s="49">
        <v>-87.44</v>
      </c>
      <c r="J136" s="49">
        <v>-91.463333333333324</v>
      </c>
      <c r="K136" s="49">
        <v>-65.83</v>
      </c>
      <c r="L136" s="49">
        <v>-73.816666666666663</v>
      </c>
      <c r="M136" s="49">
        <v>-76.443333333333342</v>
      </c>
      <c r="N136" s="76">
        <f t="shared" si="50"/>
        <v>-1036.4766666666669</v>
      </c>
      <c r="O136" s="61"/>
    </row>
    <row r="137" spans="1:17" x14ac:dyDescent="0.15">
      <c r="A137" s="129" t="s">
        <v>10</v>
      </c>
      <c r="B137" s="49">
        <v>-250.32666666666668</v>
      </c>
      <c r="C137" s="49">
        <v>-8.7799999999999994</v>
      </c>
      <c r="D137" s="49">
        <v>-8.7799999999999994</v>
      </c>
      <c r="E137" s="49">
        <v>-50.113333333333337</v>
      </c>
      <c r="F137" s="49">
        <v>-15.446666666666667</v>
      </c>
      <c r="G137" s="49">
        <v>-26.113333333333333</v>
      </c>
      <c r="H137" s="49">
        <v>-87.443333333333328</v>
      </c>
      <c r="I137" s="49">
        <v>-29.753333333333334</v>
      </c>
      <c r="J137" s="49">
        <v>-105.11333333333333</v>
      </c>
      <c r="K137" s="49">
        <v>-50.113333333333337</v>
      </c>
      <c r="L137" s="49">
        <v>-8.7799999999999994</v>
      </c>
      <c r="M137" s="49">
        <v>-454.72666666666669</v>
      </c>
      <c r="N137" s="76">
        <f t="shared" si="50"/>
        <v>-1095.49</v>
      </c>
      <c r="O137" s="61"/>
    </row>
    <row r="138" spans="1:17" x14ac:dyDescent="0.15">
      <c r="A138" s="129" t="s">
        <v>11</v>
      </c>
      <c r="B138" s="49">
        <v>-1619.55</v>
      </c>
      <c r="C138" s="49">
        <v>-638.42333333333329</v>
      </c>
      <c r="D138" s="49">
        <v>-1036.6099999999999</v>
      </c>
      <c r="E138" s="49">
        <v>-901.9899999999999</v>
      </c>
      <c r="F138" s="49">
        <v>-710.04333333333341</v>
      </c>
      <c r="G138" s="49">
        <v>-860.14333333333332</v>
      </c>
      <c r="H138" s="49">
        <v>-419.90333333333336</v>
      </c>
      <c r="I138" s="49">
        <v>-392.15000000000003</v>
      </c>
      <c r="J138" s="49">
        <v>-888.42000000000007</v>
      </c>
      <c r="K138" s="49">
        <v>-1269.6400000000001</v>
      </c>
      <c r="L138" s="49">
        <v>-2353.7966666666666</v>
      </c>
      <c r="M138" s="49">
        <v>-853.81</v>
      </c>
      <c r="N138" s="76">
        <f t="shared" si="50"/>
        <v>-11944.48</v>
      </c>
      <c r="O138" s="61"/>
    </row>
    <row r="139" spans="1:17" x14ac:dyDescent="0.15">
      <c r="A139" s="129" t="s">
        <v>12</v>
      </c>
      <c r="B139" s="49">
        <v>-8234.75</v>
      </c>
      <c r="C139" s="49">
        <v>-7508.5800000000008</v>
      </c>
      <c r="D139" s="49">
        <v>-6660.043333333334</v>
      </c>
      <c r="E139" s="49">
        <v>-7177.47</v>
      </c>
      <c r="F139" s="49">
        <v>-7948.9000000000005</v>
      </c>
      <c r="G139" s="49">
        <v>-9191.373333333333</v>
      </c>
      <c r="H139" s="49">
        <v>-7566.1566666666668</v>
      </c>
      <c r="I139" s="49">
        <v>-7592.81</v>
      </c>
      <c r="J139" s="49">
        <v>-7513.083333333333</v>
      </c>
      <c r="K139" s="49">
        <v>-6539.54</v>
      </c>
      <c r="L139" s="49">
        <v>-8735.18</v>
      </c>
      <c r="M139" s="49">
        <v>-7630.416666666667</v>
      </c>
      <c r="N139" s="76">
        <f t="shared" si="50"/>
        <v>-92298.30333333333</v>
      </c>
      <c r="O139" s="61"/>
    </row>
    <row r="140" spans="1:17" x14ac:dyDescent="0.15">
      <c r="A140" s="129" t="s">
        <v>52</v>
      </c>
      <c r="B140" s="49">
        <v>0</v>
      </c>
      <c r="C140" s="49">
        <v>0</v>
      </c>
      <c r="D140" s="49">
        <v>0</v>
      </c>
      <c r="E140" s="49">
        <v>0</v>
      </c>
      <c r="F140" s="49">
        <v>0</v>
      </c>
      <c r="G140" s="49">
        <v>0</v>
      </c>
      <c r="H140" s="49">
        <v>-525.59</v>
      </c>
      <c r="I140" s="49">
        <v>0</v>
      </c>
      <c r="J140" s="49">
        <v>0</v>
      </c>
      <c r="K140" s="49">
        <v>-521.53666666666663</v>
      </c>
      <c r="L140" s="49">
        <v>0</v>
      </c>
      <c r="M140" s="49">
        <v>0</v>
      </c>
      <c r="N140" s="76"/>
      <c r="O140" s="61"/>
    </row>
    <row r="141" spans="1:17" x14ac:dyDescent="0.15">
      <c r="A141" s="129" t="s">
        <v>53</v>
      </c>
      <c r="B141" s="49">
        <v>78.993333333333325</v>
      </c>
      <c r="C141" s="49">
        <v>-61.683333333333337</v>
      </c>
      <c r="D141" s="49">
        <v>-39.533333333333331</v>
      </c>
      <c r="E141" s="49">
        <v>-8.3733333333333331</v>
      </c>
      <c r="F141" s="49">
        <v>0</v>
      </c>
      <c r="G141" s="49">
        <v>-59.45333333333334</v>
      </c>
      <c r="H141" s="49">
        <v>-16.033333333333335</v>
      </c>
      <c r="I141" s="49">
        <v>0</v>
      </c>
      <c r="J141" s="49">
        <v>-1.9666666666666668</v>
      </c>
      <c r="K141" s="49">
        <v>-11.793333333333335</v>
      </c>
      <c r="L141" s="49">
        <v>-49.756666666666668</v>
      </c>
      <c r="M141" s="49">
        <v>0</v>
      </c>
      <c r="N141" s="76"/>
      <c r="O141" s="61"/>
    </row>
    <row r="142" spans="1:17" x14ac:dyDescent="0.15">
      <c r="A142" s="128" t="s">
        <v>13</v>
      </c>
      <c r="B142" s="48">
        <v>-689.5</v>
      </c>
      <c r="C142" s="48">
        <v>-689.35666666666668</v>
      </c>
      <c r="D142" s="48">
        <v>-675.06000000000006</v>
      </c>
      <c r="E142" s="48">
        <v>-625.4466666666666</v>
      </c>
      <c r="F142" s="48">
        <v>-603.87666666666667</v>
      </c>
      <c r="G142" s="48">
        <v>-603.87666666666667</v>
      </c>
      <c r="H142" s="48">
        <v>-603.87666666666667</v>
      </c>
      <c r="I142" s="48">
        <v>-854.43</v>
      </c>
      <c r="J142" s="48">
        <v>-842.57</v>
      </c>
      <c r="K142" s="48">
        <v>-842.5</v>
      </c>
      <c r="L142" s="48">
        <v>-831.25333333333344</v>
      </c>
      <c r="M142" s="48">
        <v>-847.27666666666664</v>
      </c>
      <c r="N142" s="35">
        <f t="shared" si="50"/>
        <v>-8709.0233333333326</v>
      </c>
      <c r="O142" s="60"/>
    </row>
    <row r="143" spans="1:17" x14ac:dyDescent="0.15">
      <c r="A143" s="128" t="s">
        <v>14</v>
      </c>
      <c r="B143" s="48">
        <v>-326.95999999999998</v>
      </c>
      <c r="C143" s="48">
        <v>5</v>
      </c>
      <c r="D143" s="48">
        <v>-122.73</v>
      </c>
      <c r="E143" s="48">
        <v>42.35</v>
      </c>
      <c r="F143" s="48">
        <v>-156.14333333333335</v>
      </c>
      <c r="G143" s="48">
        <v>1.8966666666666667</v>
      </c>
      <c r="H143" s="48">
        <v>0</v>
      </c>
      <c r="I143" s="48">
        <v>73.006666666666675</v>
      </c>
      <c r="J143" s="48">
        <v>0</v>
      </c>
      <c r="K143" s="48">
        <v>41.273333333333333</v>
      </c>
      <c r="L143" s="48">
        <v>0</v>
      </c>
      <c r="M143" s="48">
        <v>0</v>
      </c>
      <c r="N143" s="35">
        <f t="shared" si="50"/>
        <v>-442.30666666666673</v>
      </c>
      <c r="O143" s="60"/>
    </row>
    <row r="144" spans="1:17" x14ac:dyDescent="0.15">
      <c r="A144" s="128" t="s">
        <v>15</v>
      </c>
      <c r="B144" s="48">
        <v>177375.34</v>
      </c>
      <c r="C144" s="48">
        <v>26925.88</v>
      </c>
      <c r="D144" s="48">
        <v>19345.7</v>
      </c>
      <c r="E144" s="48">
        <v>24016.89</v>
      </c>
      <c r="F144" s="48">
        <v>30013.61</v>
      </c>
      <c r="G144" s="48">
        <v>-84.86</v>
      </c>
      <c r="H144" s="48">
        <v>28623.1</v>
      </c>
      <c r="I144" s="48">
        <v>22890.9</v>
      </c>
      <c r="J144" s="48">
        <v>22848.43</v>
      </c>
      <c r="K144" s="48">
        <v>30807.37</v>
      </c>
      <c r="L144" s="48">
        <v>29830.639999999999</v>
      </c>
      <c r="M144" s="48">
        <v>18502.080000000002</v>
      </c>
      <c r="N144" s="20">
        <f t="shared" si="50"/>
        <v>431095.08</v>
      </c>
      <c r="O144" s="60"/>
      <c r="P144" s="5"/>
    </row>
    <row r="145" spans="1:21" x14ac:dyDescent="0.15">
      <c r="A145" s="128" t="s">
        <v>16</v>
      </c>
      <c r="B145" s="48">
        <v>6.61</v>
      </c>
      <c r="C145" s="48">
        <v>9.43</v>
      </c>
      <c r="D145" s="48">
        <v>5.68</v>
      </c>
      <c r="E145" s="48">
        <v>9.01</v>
      </c>
      <c r="F145" s="48">
        <v>10.35</v>
      </c>
      <c r="G145" s="48">
        <v>7.44</v>
      </c>
      <c r="H145" s="48">
        <v>8.76</v>
      </c>
      <c r="I145" s="48">
        <v>9.86</v>
      </c>
      <c r="J145" s="48">
        <v>8.86</v>
      </c>
      <c r="K145" s="48">
        <v>9.61</v>
      </c>
      <c r="L145" s="48">
        <v>7.71</v>
      </c>
      <c r="M145" s="48">
        <v>7.79</v>
      </c>
      <c r="N145" s="35">
        <f t="shared" si="50"/>
        <v>101.10999999999999</v>
      </c>
      <c r="O145" s="60"/>
    </row>
    <row r="146" spans="1:21" s="32" customFormat="1" x14ac:dyDescent="0.15">
      <c r="A146" s="128" t="s">
        <v>55</v>
      </c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35"/>
      <c r="O146" s="60"/>
    </row>
    <row r="147" spans="1:21" x14ac:dyDescent="0.15">
      <c r="A147" s="128" t="s">
        <v>17</v>
      </c>
      <c r="B147" s="48">
        <f>B145+B146</f>
        <v>6.61</v>
      </c>
      <c r="C147" s="48">
        <f t="shared" ref="C147:M147" si="51">C145+C146</f>
        <v>9.43</v>
      </c>
      <c r="D147" s="48">
        <f t="shared" si="51"/>
        <v>5.68</v>
      </c>
      <c r="E147" s="48">
        <f t="shared" si="51"/>
        <v>9.01</v>
      </c>
      <c r="F147" s="48">
        <f t="shared" si="51"/>
        <v>10.35</v>
      </c>
      <c r="G147" s="48">
        <f t="shared" si="51"/>
        <v>7.44</v>
      </c>
      <c r="H147" s="48">
        <f t="shared" si="51"/>
        <v>8.76</v>
      </c>
      <c r="I147" s="48">
        <f t="shared" si="51"/>
        <v>9.86</v>
      </c>
      <c r="J147" s="48">
        <f t="shared" si="51"/>
        <v>8.86</v>
      </c>
      <c r="K147" s="48">
        <f t="shared" si="51"/>
        <v>9.61</v>
      </c>
      <c r="L147" s="48">
        <f t="shared" si="51"/>
        <v>7.71</v>
      </c>
      <c r="M147" s="48">
        <f t="shared" si="51"/>
        <v>7.79</v>
      </c>
      <c r="N147" s="20">
        <f t="shared" si="50"/>
        <v>101.10999999999999</v>
      </c>
      <c r="O147" s="60"/>
    </row>
    <row r="148" spans="1:21" x14ac:dyDescent="0.15">
      <c r="A148" s="12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76">
        <f t="shared" si="50"/>
        <v>0</v>
      </c>
      <c r="O148" s="61"/>
    </row>
    <row r="149" spans="1:21" ht="14" thickBot="1" x14ac:dyDescent="0.2">
      <c r="A149" s="130" t="s">
        <v>18</v>
      </c>
      <c r="B149" s="68">
        <f>B144+B147</f>
        <v>177381.94999999998</v>
      </c>
      <c r="C149" s="68">
        <f t="shared" ref="C149:M149" si="52">C144+C147</f>
        <v>26935.31</v>
      </c>
      <c r="D149" s="68">
        <f t="shared" si="52"/>
        <v>19351.38</v>
      </c>
      <c r="E149" s="68">
        <f t="shared" si="52"/>
        <v>24025.899999999998</v>
      </c>
      <c r="F149" s="68">
        <f t="shared" si="52"/>
        <v>30023.96</v>
      </c>
      <c r="G149" s="68">
        <f t="shared" si="52"/>
        <v>-77.42</v>
      </c>
      <c r="H149" s="68">
        <f t="shared" si="52"/>
        <v>28631.859999999997</v>
      </c>
      <c r="I149" s="68">
        <f t="shared" si="52"/>
        <v>22900.760000000002</v>
      </c>
      <c r="J149" s="68">
        <f t="shared" si="52"/>
        <v>22857.29</v>
      </c>
      <c r="K149" s="68">
        <f t="shared" si="52"/>
        <v>30816.98</v>
      </c>
      <c r="L149" s="68">
        <f t="shared" si="52"/>
        <v>29838.35</v>
      </c>
      <c r="M149" s="68">
        <f t="shared" si="52"/>
        <v>18509.870000000003</v>
      </c>
      <c r="N149" s="77">
        <f t="shared" si="50"/>
        <v>431196.18999999994</v>
      </c>
      <c r="O149" s="78"/>
    </row>
    <row r="150" spans="1:21" x14ac:dyDescent="0.15">
      <c r="A150" s="131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9"/>
      <c r="O150" s="9"/>
    </row>
    <row r="151" spans="1:21" ht="14" thickBot="1" x14ac:dyDescent="0.2">
      <c r="A151" s="131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5"/>
      <c r="O151" s="5"/>
    </row>
    <row r="152" spans="1:21" x14ac:dyDescent="0.15">
      <c r="A152" s="132" t="s">
        <v>34</v>
      </c>
      <c r="B152" s="63" t="s">
        <v>21</v>
      </c>
      <c r="C152" s="63" t="s">
        <v>22</v>
      </c>
      <c r="D152" s="63" t="s">
        <v>23</v>
      </c>
      <c r="E152" s="63" t="s">
        <v>24</v>
      </c>
      <c r="F152" s="63" t="s">
        <v>25</v>
      </c>
      <c r="G152" s="63" t="s">
        <v>26</v>
      </c>
      <c r="H152" s="63" t="s">
        <v>27</v>
      </c>
      <c r="I152" s="63" t="s">
        <v>28</v>
      </c>
      <c r="J152" s="63" t="s">
        <v>29</v>
      </c>
      <c r="K152" s="63" t="s">
        <v>30</v>
      </c>
      <c r="L152" s="63" t="s">
        <v>31</v>
      </c>
      <c r="M152" s="63" t="s">
        <v>32</v>
      </c>
      <c r="N152" s="72" t="s">
        <v>44</v>
      </c>
      <c r="O152" s="73"/>
      <c r="P152" s="4"/>
      <c r="Q152" s="4"/>
      <c r="R152" s="4"/>
      <c r="S152" s="4"/>
      <c r="T152" s="4"/>
      <c r="U152" s="4"/>
    </row>
    <row r="153" spans="1:21" x14ac:dyDescent="0.15">
      <c r="A153" s="133" t="s">
        <v>35</v>
      </c>
      <c r="B153" s="45" t="e">
        <f>(B125-#REF!)/B125</f>
        <v>#REF!</v>
      </c>
      <c r="C153" s="45">
        <f t="shared" ref="C153:M153" si="53">(C125-B125)/B125</f>
        <v>-0.485089425794695</v>
      </c>
      <c r="D153" s="45">
        <f t="shared" si="53"/>
        <v>0.15379247961446488</v>
      </c>
      <c r="E153" s="45">
        <f t="shared" si="53"/>
        <v>-2.789632488233899E-2</v>
      </c>
      <c r="F153" s="45">
        <f t="shared" si="53"/>
        <v>3.2944261325001042E-2</v>
      </c>
      <c r="G153" s="45">
        <f t="shared" si="53"/>
        <v>-5.7847836110046973E-3</v>
      </c>
      <c r="H153" s="45">
        <f t="shared" si="53"/>
        <v>3.0107787118504804E-2</v>
      </c>
      <c r="I153" s="45">
        <f t="shared" si="53"/>
        <v>-3.3807777847279043E-2</v>
      </c>
      <c r="J153" s="45">
        <f t="shared" si="53"/>
        <v>-9.6561047389325055E-2</v>
      </c>
      <c r="K153" s="45">
        <f>(K125-J125)/J125</f>
        <v>0.11119894936901557</v>
      </c>
      <c r="L153" s="45">
        <f t="shared" si="53"/>
        <v>-4.2292865156310457E-2</v>
      </c>
      <c r="M153" s="45">
        <f t="shared" si="53"/>
        <v>7.5617106884820443E-2</v>
      </c>
      <c r="N153" s="38" t="e">
        <f>(N125-#REF!)/N125</f>
        <v>#REF!</v>
      </c>
      <c r="O153" s="64"/>
      <c r="P153" s="4"/>
      <c r="Q153" s="4"/>
      <c r="R153" s="4"/>
      <c r="S153" s="4"/>
      <c r="T153" s="4"/>
      <c r="U153" s="4"/>
    </row>
    <row r="154" spans="1:21" x14ac:dyDescent="0.15">
      <c r="A154" s="133" t="s">
        <v>36</v>
      </c>
      <c r="B154" s="45">
        <f t="shared" ref="B154:N154" si="54">(B125+B127)/B125</f>
        <v>0.60064654841305809</v>
      </c>
      <c r="C154" s="45">
        <f t="shared" si="54"/>
        <v>0.41380404970878121</v>
      </c>
      <c r="D154" s="45">
        <f t="shared" si="54"/>
        <v>0.33892906642974513</v>
      </c>
      <c r="E154" s="45">
        <f t="shared" si="54"/>
        <v>0.41879107160683282</v>
      </c>
      <c r="F154" s="45">
        <f t="shared" si="54"/>
        <v>0.37256423276679362</v>
      </c>
      <c r="G154" s="45">
        <f t="shared" si="54"/>
        <v>0.34326339760589986</v>
      </c>
      <c r="H154" s="45">
        <f t="shared" si="54"/>
        <v>0.40455122905642205</v>
      </c>
      <c r="I154" s="45">
        <f t="shared" si="54"/>
        <v>0.35136093081920788</v>
      </c>
      <c r="J154" s="45">
        <f t="shared" si="54"/>
        <v>0.38184911426621715</v>
      </c>
      <c r="K154" s="45">
        <f t="shared" si="54"/>
        <v>0.41778519972889699</v>
      </c>
      <c r="L154" s="45">
        <f t="shared" si="54"/>
        <v>0.43856539388641608</v>
      </c>
      <c r="M154" s="45">
        <f t="shared" si="54"/>
        <v>0.38342864227521289</v>
      </c>
      <c r="N154" s="38">
        <f t="shared" si="54"/>
        <v>0.41612260848637345</v>
      </c>
      <c r="O154" s="64"/>
      <c r="P154" s="4"/>
      <c r="Q154" s="4"/>
      <c r="R154" s="4"/>
      <c r="S154" s="4"/>
      <c r="T154" s="4"/>
      <c r="U154" s="4"/>
    </row>
    <row r="155" spans="1:21" x14ac:dyDescent="0.15">
      <c r="A155" s="133" t="s">
        <v>37</v>
      </c>
      <c r="B155" s="45">
        <f t="shared" ref="B155:N155" si="55">-B129/B125</f>
        <v>0.1136967697717416</v>
      </c>
      <c r="C155" s="45">
        <f t="shared" si="55"/>
        <v>0.16872387748003961</v>
      </c>
      <c r="D155" s="45">
        <f t="shared" si="55"/>
        <v>0.15035027889164831</v>
      </c>
      <c r="E155" s="45">
        <f t="shared" si="55"/>
        <v>0.18508133653216438</v>
      </c>
      <c r="F155" s="45">
        <f t="shared" si="55"/>
        <v>0.14166027313879309</v>
      </c>
      <c r="G155" s="45">
        <f t="shared" si="55"/>
        <v>0.21454645225802299</v>
      </c>
      <c r="H155" s="45">
        <f t="shared" si="55"/>
        <v>0.16960940479247141</v>
      </c>
      <c r="I155" s="45">
        <f t="shared" si="55"/>
        <v>0.14130439323916319</v>
      </c>
      <c r="J155" s="45">
        <f t="shared" si="55"/>
        <v>0.15904090295749196</v>
      </c>
      <c r="K155" s="45">
        <f t="shared" si="55"/>
        <v>0.17469584808423211</v>
      </c>
      <c r="L155" s="45">
        <f t="shared" si="55"/>
        <v>0.15080882765100667</v>
      </c>
      <c r="M155" s="45">
        <f t="shared" si="55"/>
        <v>0.18827434075227747</v>
      </c>
      <c r="N155" s="38">
        <f t="shared" si="55"/>
        <v>0.16046443871401869</v>
      </c>
      <c r="O155" s="64"/>
      <c r="P155" s="4"/>
      <c r="Q155" s="4"/>
      <c r="R155" s="4"/>
      <c r="S155" s="4"/>
      <c r="T155" s="4"/>
      <c r="U155" s="4"/>
    </row>
    <row r="156" spans="1:21" x14ac:dyDescent="0.15">
      <c r="A156" s="133" t="s">
        <v>38</v>
      </c>
      <c r="B156" s="45">
        <f t="shared" ref="B156:G156" si="56">-(B129+B130)/B125</f>
        <v>0.1924081131747985</v>
      </c>
      <c r="C156" s="45">
        <f t="shared" si="56"/>
        <v>0.28646292373602872</v>
      </c>
      <c r="D156" s="45">
        <f t="shared" si="56"/>
        <v>0.26600313549347537</v>
      </c>
      <c r="E156" s="45">
        <f t="shared" si="56"/>
        <v>0.31784352055709686</v>
      </c>
      <c r="F156" s="45">
        <f t="shared" si="56"/>
        <v>0.25007828500018436</v>
      </c>
      <c r="G156" s="45">
        <f t="shared" si="56"/>
        <v>0.34658232481088264</v>
      </c>
      <c r="H156" s="45">
        <f>-(H129+H127)/H125</f>
        <v>0.7650581757360494</v>
      </c>
      <c r="I156" s="45">
        <f t="shared" ref="I156:N156" si="57">-(I129+I130)/I125</f>
        <v>0.25463375989721959</v>
      </c>
      <c r="J156" s="45">
        <f t="shared" si="57"/>
        <v>0.28517860709764803</v>
      </c>
      <c r="K156" s="45">
        <f t="shared" si="57"/>
        <v>0.29098082886200738</v>
      </c>
      <c r="L156" s="45">
        <f t="shared" si="57"/>
        <v>0.30969612440953254</v>
      </c>
      <c r="M156" s="45">
        <f t="shared" si="57"/>
        <v>0.31503359642517803</v>
      </c>
      <c r="N156" s="38">
        <f t="shared" si="57"/>
        <v>0.27873796487642399</v>
      </c>
      <c r="O156" s="64"/>
      <c r="P156" s="4"/>
      <c r="Q156" s="4"/>
      <c r="R156" s="4"/>
      <c r="S156" s="4"/>
      <c r="T156" s="4"/>
      <c r="U156" s="4"/>
    </row>
    <row r="157" spans="1:21" x14ac:dyDescent="0.15">
      <c r="A157" s="133" t="s">
        <v>39</v>
      </c>
      <c r="B157" s="46" t="e">
        <f>((B129+B130)-(#REF!+#REF!))/(B129-B130)</f>
        <v>#REF!</v>
      </c>
      <c r="C157" s="47">
        <f>((C129+C130)-(B129+B130))/(C129+C130)</f>
        <v>-0.30443712330425088</v>
      </c>
      <c r="D157" s="47">
        <f t="shared" ref="D157:L157" si="58">((D129+D130)-(C129+C130))/(D129+D130)</f>
        <v>6.6629736688492106E-2</v>
      </c>
      <c r="E157" s="47">
        <f t="shared" si="58"/>
        <v>0.13908394215962269</v>
      </c>
      <c r="F157" s="47">
        <f t="shared" si="58"/>
        <v>-0.23044014702659432</v>
      </c>
      <c r="G157" s="47">
        <f t="shared" si="58"/>
        <v>0.27424645459354668</v>
      </c>
      <c r="H157" s="47">
        <f>((H129+H127)-(G129+G130))/(H129+H127)</f>
        <v>0.56022627339049313</v>
      </c>
      <c r="I157" s="47">
        <f>((I129+I130)-(H129+H127))/(I129+I130)</f>
        <v>-2.1096745592637225</v>
      </c>
      <c r="J157" s="47">
        <f t="shared" si="58"/>
        <v>1.1673983610779197E-2</v>
      </c>
      <c r="K157" s="47">
        <f>((K129+K130)-(J129+J130))/(K129+K130)</f>
        <v>0.11801592281552024</v>
      </c>
      <c r="L157" s="47">
        <f t="shared" si="58"/>
        <v>1.8939290076887296E-2</v>
      </c>
      <c r="M157" s="47">
        <f>((M129+M130)-(L129+L130))/(M129+M130)</f>
        <v>8.6052606345398422E-2</v>
      </c>
      <c r="N157" s="74" t="e">
        <f>((N129+N130)-(#REF!+#REF!))/(N129+N130)</f>
        <v>#REF!</v>
      </c>
      <c r="O157" s="65"/>
      <c r="P157" s="4"/>
      <c r="Q157" s="4"/>
      <c r="R157" s="4"/>
      <c r="S157" s="4"/>
      <c r="T157" s="4"/>
      <c r="U157" s="4"/>
    </row>
    <row r="158" spans="1:21" x14ac:dyDescent="0.15">
      <c r="A158" s="133" t="s">
        <v>40</v>
      </c>
      <c r="B158" s="47">
        <f t="shared" ref="B158:N158" si="59">(B125+B127+B129+B130+B143)/B125</f>
        <v>0.40601904470044131</v>
      </c>
      <c r="C158" s="47">
        <f t="shared" si="59"/>
        <v>0.12740703991682537</v>
      </c>
      <c r="D158" s="47">
        <f t="shared" si="59"/>
        <v>7.1523665191086522E-2</v>
      </c>
      <c r="E158" s="47">
        <f t="shared" si="59"/>
        <v>0.10144531153890701</v>
      </c>
      <c r="F158" s="47">
        <f t="shared" si="59"/>
        <v>0.12070924996446061</v>
      </c>
      <c r="G158" s="47">
        <f t="shared" si="59"/>
        <v>-3.2972201590778733E-3</v>
      </c>
      <c r="H158" s="47">
        <f t="shared" si="59"/>
        <v>0.11271331976613638</v>
      </c>
      <c r="I158" s="47">
        <f t="shared" si="59"/>
        <v>9.7566681215571993E-2</v>
      </c>
      <c r="J158" s="47">
        <f t="shared" si="59"/>
        <v>9.6670507168569092E-2</v>
      </c>
      <c r="K158" s="47">
        <f t="shared" si="59"/>
        <v>0.12727713270973215</v>
      </c>
      <c r="L158" s="47">
        <f t="shared" si="59"/>
        <v>0.12886926947688357</v>
      </c>
      <c r="M158" s="47">
        <f t="shared" si="59"/>
        <v>6.8395045850034891E-2</v>
      </c>
      <c r="N158" s="74">
        <f t="shared" si="59"/>
        <v>0.1369778952795811</v>
      </c>
      <c r="O158" s="65"/>
      <c r="P158" s="4"/>
      <c r="Q158" s="4"/>
      <c r="R158" s="4"/>
      <c r="S158" s="4"/>
      <c r="T158" s="4"/>
      <c r="U158" s="4"/>
    </row>
    <row r="159" spans="1:21" ht="14" thickBot="1" x14ac:dyDescent="0.2">
      <c r="A159" s="134" t="s">
        <v>41</v>
      </c>
      <c r="B159" s="66">
        <f t="shared" ref="B159:N159" si="60">B149/B125</f>
        <v>1.2040611127041441</v>
      </c>
      <c r="C159" s="66">
        <f t="shared" si="60"/>
        <v>0.35508250338523029</v>
      </c>
      <c r="D159" s="66">
        <f t="shared" si="60"/>
        <v>0.22110142015825848</v>
      </c>
      <c r="E159" s="66">
        <f t="shared" si="60"/>
        <v>0.2823882818600798</v>
      </c>
      <c r="F159" s="66">
        <f t="shared" si="60"/>
        <v>0.34163164449628386</v>
      </c>
      <c r="G159" s="66">
        <f t="shared" si="60"/>
        <v>-8.8605948714834154E-4</v>
      </c>
      <c r="H159" s="66">
        <f t="shared" si="60"/>
        <v>0.31810947476904672</v>
      </c>
      <c r="I159" s="66">
        <f t="shared" si="60"/>
        <v>0.26333792006514312</v>
      </c>
      <c r="J159" s="66">
        <f t="shared" si="60"/>
        <v>0.29093061996697817</v>
      </c>
      <c r="K159" s="66">
        <f t="shared" si="60"/>
        <v>0.3529904439261195</v>
      </c>
      <c r="L159" s="66">
        <f t="shared" si="60"/>
        <v>0.35687403635293152</v>
      </c>
      <c r="M159" s="66">
        <f t="shared" si="60"/>
        <v>0.2058191673364578</v>
      </c>
      <c r="N159" s="75">
        <f t="shared" si="60"/>
        <v>0.39653105766064045</v>
      </c>
      <c r="O159" s="67"/>
      <c r="P159" s="4"/>
      <c r="Q159" s="4"/>
      <c r="R159" s="4"/>
      <c r="S159" s="4"/>
      <c r="T159" s="4"/>
      <c r="U159" s="4"/>
    </row>
    <row r="161" spans="1:21" x14ac:dyDescent="0.15">
      <c r="A161" s="140"/>
      <c r="B161" s="19"/>
      <c r="C161" s="19"/>
      <c r="D161" s="15"/>
      <c r="E161" s="15"/>
      <c r="F161" s="15"/>
      <c r="G161" s="15"/>
      <c r="H161" s="15"/>
      <c r="I161" s="15"/>
      <c r="N161" s="4"/>
      <c r="O161" s="4"/>
      <c r="P161" s="4"/>
      <c r="Q161" s="4"/>
      <c r="R161" s="4"/>
      <c r="S161" s="4"/>
      <c r="T161" s="4"/>
      <c r="U161" s="4"/>
    </row>
    <row r="162" spans="1:21" x14ac:dyDescent="0.15">
      <c r="A162" s="140"/>
      <c r="B162" s="14"/>
      <c r="C162" s="14"/>
      <c r="D162" s="14"/>
      <c r="E162" s="14"/>
      <c r="F162" s="14"/>
      <c r="G162" s="14"/>
      <c r="H162" s="14"/>
      <c r="I162" s="14"/>
      <c r="N162" s="4"/>
      <c r="O162" s="4"/>
      <c r="P162" s="4"/>
      <c r="Q162" s="4"/>
      <c r="R162" s="4"/>
      <c r="S162" s="4"/>
      <c r="T162" s="4"/>
      <c r="U162" s="4"/>
    </row>
  </sheetData>
  <pageMargins left="0.75" right="0.75" top="1" bottom="1" header="0" footer="0"/>
  <pageSetup paperSize="9" scale="48" fitToHeight="0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42"/>
  <sheetViews>
    <sheetView showGridLines="0" tabSelected="1" workbookViewId="0">
      <pane xSplit="1" topLeftCell="B1" activePane="topRight" state="frozen"/>
      <selection pane="topRight"/>
    </sheetView>
  </sheetViews>
  <sheetFormatPr baseColWidth="10" defaultRowHeight="13" x14ac:dyDescent="0.15"/>
  <cols>
    <col min="1" max="1" width="62.6640625" style="2" customWidth="1"/>
    <col min="2" max="2" width="6.1640625" style="7" customWidth="1"/>
    <col min="3" max="3" width="8.6640625" style="4" bestFit="1" customWidth="1"/>
    <col min="4" max="5" width="8.6640625" style="4" customWidth="1"/>
    <col min="6" max="6" width="8.6640625" style="4" bestFit="1" customWidth="1"/>
    <col min="7" max="7" width="9.6640625" style="5" bestFit="1" customWidth="1"/>
    <col min="8" max="8" width="4.5" style="7" customWidth="1"/>
    <col min="9" max="11" width="8.6640625" style="4" bestFit="1" customWidth="1"/>
    <col min="12" max="12" width="8.6640625" style="4" customWidth="1"/>
    <col min="13" max="13" width="9.6640625" style="4" bestFit="1" customWidth="1"/>
    <col min="14" max="14" width="4.1640625" style="7" customWidth="1"/>
    <col min="15" max="18" width="8.6640625" style="4" bestFit="1" customWidth="1"/>
    <col min="19" max="19" width="11.5" style="4" customWidth="1"/>
    <col min="20" max="20" width="10.33203125" style="29" bestFit="1" customWidth="1"/>
    <col min="21" max="24" width="10.5" style="4" customWidth="1"/>
    <col min="25" max="25" width="11.5" style="4" customWidth="1"/>
    <col min="26" max="26" width="10.33203125" style="25" bestFit="1" customWidth="1"/>
    <col min="27" max="27" width="10.33203125" style="4" customWidth="1"/>
    <col min="28" max="30" width="10.33203125" style="4" bestFit="1" customWidth="1"/>
    <col min="31" max="31" width="10.33203125" style="4" customWidth="1"/>
    <col min="32" max="32" width="11.33203125" style="4" bestFit="1" customWidth="1"/>
    <col min="33" max="33" width="10.33203125" style="4" bestFit="1" customWidth="1"/>
    <col min="34" max="34" width="10.6640625" style="4" bestFit="1" customWidth="1"/>
    <col min="35" max="35" width="10.6640625" style="4" customWidth="1"/>
  </cols>
  <sheetData>
    <row r="1" spans="1:35" s="32" customFormat="1" ht="88" customHeight="1" x14ac:dyDescent="0.15">
      <c r="A1" s="33"/>
      <c r="B1" s="7"/>
      <c r="C1" s="4"/>
      <c r="D1" s="4"/>
      <c r="E1" s="4"/>
      <c r="F1" s="4"/>
      <c r="G1" s="5"/>
      <c r="H1" s="7"/>
      <c r="I1" s="4"/>
      <c r="J1" s="4"/>
      <c r="K1" s="4"/>
      <c r="L1" s="4"/>
      <c r="M1" s="4"/>
      <c r="N1" s="7"/>
      <c r="O1" s="4"/>
      <c r="P1" s="4"/>
      <c r="Q1" s="4"/>
      <c r="R1" s="4"/>
      <c r="S1" s="4"/>
      <c r="T1" s="29"/>
      <c r="U1" s="4"/>
      <c r="V1" s="4"/>
      <c r="W1" s="4"/>
      <c r="X1" s="4"/>
      <c r="Y1" s="4"/>
      <c r="Z1" s="25"/>
      <c r="AA1" s="4"/>
      <c r="AB1" s="4"/>
      <c r="AC1" s="4"/>
      <c r="AD1" s="4"/>
      <c r="AE1" s="4"/>
      <c r="AF1" s="4"/>
      <c r="AG1" s="4"/>
      <c r="AH1" s="4"/>
      <c r="AI1" s="4"/>
    </row>
    <row r="2" spans="1:35" ht="32" customHeight="1" thickBot="1" x14ac:dyDescent="0.25">
      <c r="A2" s="124" t="s">
        <v>64</v>
      </c>
      <c r="B2" s="8"/>
      <c r="C2" s="16">
        <v>2018</v>
      </c>
      <c r="E2" s="13"/>
      <c r="F2" s="13"/>
      <c r="G2" s="36"/>
      <c r="H2" s="8"/>
      <c r="I2" s="16">
        <v>2019</v>
      </c>
      <c r="K2" s="13"/>
      <c r="L2" s="13"/>
      <c r="M2" s="3"/>
      <c r="N2" s="8"/>
      <c r="O2" s="16">
        <v>2020</v>
      </c>
      <c r="Q2" s="13"/>
      <c r="R2" s="13"/>
      <c r="S2" s="3"/>
      <c r="T2" s="30"/>
      <c r="U2" s="16">
        <v>2021</v>
      </c>
      <c r="W2" s="13"/>
      <c r="X2" s="13"/>
      <c r="Y2" s="3"/>
      <c r="Z2" s="27"/>
      <c r="AA2" s="3"/>
      <c r="AB2" s="3"/>
      <c r="AC2" s="3"/>
      <c r="AD2" s="3"/>
      <c r="AE2" s="3"/>
      <c r="AF2" s="3"/>
      <c r="AG2" s="3"/>
      <c r="AH2" s="3"/>
      <c r="AI2" s="6"/>
    </row>
    <row r="3" spans="1:35" x14ac:dyDescent="0.15">
      <c r="A3" s="116"/>
      <c r="B3" s="11"/>
      <c r="C3" s="93" t="s">
        <v>48</v>
      </c>
      <c r="D3" s="59" t="s">
        <v>49</v>
      </c>
      <c r="E3" s="59" t="s">
        <v>50</v>
      </c>
      <c r="F3" s="59" t="s">
        <v>51</v>
      </c>
      <c r="G3" s="94" t="s">
        <v>44</v>
      </c>
      <c r="H3" s="11"/>
      <c r="I3" s="93" t="s">
        <v>48</v>
      </c>
      <c r="J3" s="59" t="s">
        <v>49</v>
      </c>
      <c r="K3" s="59" t="s">
        <v>50</v>
      </c>
      <c r="L3" s="59" t="s">
        <v>51</v>
      </c>
      <c r="M3" s="107" t="s">
        <v>44</v>
      </c>
      <c r="N3" s="11"/>
      <c r="O3" s="93" t="s">
        <v>48</v>
      </c>
      <c r="P3" s="59" t="s">
        <v>49</v>
      </c>
      <c r="Q3" s="59" t="s">
        <v>50</v>
      </c>
      <c r="R3" s="59" t="s">
        <v>51</v>
      </c>
      <c r="S3" s="107" t="s">
        <v>44</v>
      </c>
      <c r="T3" s="23"/>
      <c r="U3" s="93" t="s">
        <v>48</v>
      </c>
      <c r="V3" s="59" t="s">
        <v>49</v>
      </c>
      <c r="W3" s="59" t="s">
        <v>50</v>
      </c>
      <c r="X3" s="59" t="s">
        <v>51</v>
      </c>
      <c r="Y3" s="107" t="s">
        <v>44</v>
      </c>
      <c r="Z3" s="28"/>
      <c r="AA3" s="1"/>
      <c r="AB3" s="1"/>
      <c r="AC3" s="1"/>
      <c r="AD3" s="1"/>
      <c r="AE3" s="1"/>
      <c r="AF3" s="1"/>
      <c r="AG3" s="1"/>
      <c r="AH3" s="1"/>
      <c r="AI3" s="3"/>
    </row>
    <row r="4" spans="1:35" s="1" customFormat="1" x14ac:dyDescent="0.15">
      <c r="A4" s="117" t="s">
        <v>0</v>
      </c>
      <c r="B4" s="9"/>
      <c r="C4" s="95">
        <f>'FARMACIA - Desglose mensual'!B125+'FARMACIA - Desglose mensual'!C125+'FARMACIA - Desglose mensual'!D125</f>
        <v>310698.84666666668</v>
      </c>
      <c r="D4" s="48">
        <f>'FARMACIA - Desglose mensual'!E125+'FARMACIA - Desglose mensual'!F125+'FARMACIA - Desglose mensual'!G125</f>
        <v>260340.71666666667</v>
      </c>
      <c r="E4" s="48">
        <f>'FARMACIA - Desglose mensual'!H125+'FARMACIA - Desglose mensual'!I125+'FARMACIA - Desglose mensual'!J125</f>
        <v>255535.82666666666</v>
      </c>
      <c r="F4" s="48">
        <f>'FARMACIA - Desglose mensual'!K125+'FARMACIA - Desglose mensual'!L125+'FARMACIA - Desglose mensual'!M125</f>
        <v>260845.58666666667</v>
      </c>
      <c r="G4" s="60">
        <f>SUM(C4:F4)</f>
        <v>1087420.9766666666</v>
      </c>
      <c r="H4" s="9"/>
      <c r="I4" s="95">
        <f>'FARMACIA - Desglose mensual'!B86+'FARMACIA - Desglose mensual'!C86+'FARMACIA - Desglose mensual'!D86</f>
        <v>254436.2</v>
      </c>
      <c r="J4" s="48">
        <f>'FARMACIA - Desglose mensual'!E86+'FARMACIA - Desglose mensual'!F86+'FARMACIA - Desglose mensual'!G86</f>
        <v>253485.21333333332</v>
      </c>
      <c r="K4" s="48">
        <f>'FARMACIA - Desglose mensual'!H86+'FARMACIA - Desglose mensual'!I86+'FARMACIA - Desglose mensual'!J86</f>
        <v>252175.81666666665</v>
      </c>
      <c r="L4" s="48">
        <f>'FARMACIA - Desglose mensual'!K86+'FARMACIA - Desglose mensual'!L86+'FARMACIA - Desglose mensual'!M86</f>
        <v>254613.39666666667</v>
      </c>
      <c r="M4" s="60">
        <f t="shared" ref="M4:M26" si="0">SUM(I4:L4)</f>
        <v>1014710.6266666667</v>
      </c>
      <c r="N4" s="9"/>
      <c r="O4" s="95">
        <f>'FARMACIA - Desglose mensual'!B48+'FARMACIA - Desglose mensual'!C48+'FARMACIA - Desglose mensual'!D48</f>
        <v>246740.03999999998</v>
      </c>
      <c r="P4" s="48">
        <f>'FARMACIA - Desglose mensual'!E48+'FARMACIA - Desglose mensual'!F48+'FARMACIA - Desglose mensual'!G48</f>
        <v>202806.74</v>
      </c>
      <c r="Q4" s="48">
        <f>'FARMACIA - Desglose mensual'!H48+'FARMACIA - Desglose mensual'!I48+'FARMACIA - Desglose mensual'!J48</f>
        <v>225546.49</v>
      </c>
      <c r="R4" s="48">
        <f>'FARMACIA - Desglose mensual'!K48+'FARMACIA - Desglose mensual'!L48+'FARMACIA - Desglose mensual'!M48</f>
        <v>232400.66666666666</v>
      </c>
      <c r="S4" s="60">
        <f t="shared" ref="S4:S26" si="1">SUM(O4:R4)</f>
        <v>907493.93666666665</v>
      </c>
      <c r="T4" s="29">
        <f>(S4-M4)/M4</f>
        <v>-0.10566233089743805</v>
      </c>
      <c r="U4" s="95">
        <f>'FARMACIA - Desglose mensual'!B10+'FARMACIA - Desglose mensual'!C10+'FARMACIA - Desglose mensual'!D10</f>
        <v>0</v>
      </c>
      <c r="V4" s="48">
        <f>'FARMACIA - Desglose mensual'!E10+'FARMACIA - Desglose mensual'!F10+'FARMACIA - Desglose mensual'!G10</f>
        <v>0</v>
      </c>
      <c r="W4" s="48">
        <f>'FARMACIA - Desglose mensual'!H10+'FARMACIA - Desglose mensual'!I10+'FARMACIA - Desglose mensual'!J10</f>
        <v>0</v>
      </c>
      <c r="X4" s="48">
        <f>'FARMACIA - Desglose mensual'!K10+'FARMACIA - Desglose mensual'!L10+'FARMACIA - Desglose mensual'!M10</f>
        <v>0</v>
      </c>
      <c r="Y4" s="60">
        <f>SUM(U4:X4)</f>
        <v>0</v>
      </c>
      <c r="Z4" s="26"/>
      <c r="AA4"/>
      <c r="AB4"/>
      <c r="AC4"/>
      <c r="AD4"/>
      <c r="AE4"/>
      <c r="AF4"/>
      <c r="AG4"/>
      <c r="AH4"/>
    </row>
    <row r="5" spans="1:35" x14ac:dyDescent="0.15">
      <c r="A5" s="117"/>
      <c r="B5" s="9"/>
      <c r="C5" s="95"/>
      <c r="D5" s="48"/>
      <c r="E5" s="48"/>
      <c r="F5" s="48"/>
      <c r="G5" s="60"/>
      <c r="H5" s="9"/>
      <c r="I5" s="95"/>
      <c r="J5" s="48"/>
      <c r="K5" s="48"/>
      <c r="L5" s="48"/>
      <c r="M5" s="60">
        <f t="shared" si="0"/>
        <v>0</v>
      </c>
      <c r="N5" s="9"/>
      <c r="O5" s="95"/>
      <c r="P5" s="48"/>
      <c r="Q5" s="48"/>
      <c r="R5" s="48"/>
      <c r="S5" s="60">
        <f t="shared" si="1"/>
        <v>0</v>
      </c>
      <c r="U5" s="95"/>
      <c r="V5" s="48"/>
      <c r="W5" s="48"/>
      <c r="X5" s="48"/>
      <c r="Y5" s="60"/>
      <c r="Z5" s="26"/>
      <c r="AA5"/>
      <c r="AB5"/>
      <c r="AC5"/>
      <c r="AD5"/>
      <c r="AE5"/>
      <c r="AF5"/>
      <c r="AG5"/>
      <c r="AH5"/>
      <c r="AI5"/>
    </row>
    <row r="6" spans="1:35" x14ac:dyDescent="0.15">
      <c r="A6" s="117" t="s">
        <v>1</v>
      </c>
      <c r="B6" s="9"/>
      <c r="C6" s="95">
        <f>'FARMACIA - Desglose mensual'!B127+'FARMACIA - Desglose mensual'!C127+'FARMACIA - Desglose mensual'!D127</f>
        <v>-161158.07666666669</v>
      </c>
      <c r="D6" s="48">
        <f>'FARMACIA - Desglose mensual'!E127+'FARMACIA - Desglose mensual'!F127+'FARMACIA - Desglose mensual'!G127</f>
        <v>-161974.22666666665</v>
      </c>
      <c r="E6" s="48">
        <f>'FARMACIA - Desglose mensual'!H127+'FARMACIA - Desglose mensual'!I127+'FARMACIA - Desglose mensual'!J127</f>
        <v>-158567.72</v>
      </c>
      <c r="F6" s="48">
        <f>'FARMACIA - Desglose mensual'!K127+'FARMACIA - Desglose mensual'!L127+'FARMACIA - Desglose mensual'!M127</f>
        <v>-153220.5</v>
      </c>
      <c r="G6" s="60">
        <f t="shared" ref="G6:G26" si="2">SUM(C6:F6)</f>
        <v>-634920.52333333332</v>
      </c>
      <c r="H6" s="9"/>
      <c r="I6" s="95">
        <f>'FARMACIA - Desglose mensual'!B88+'FARMACIA - Desglose mensual'!C88+'FARMACIA - Desglose mensual'!D88</f>
        <v>-159880.66</v>
      </c>
      <c r="J6" s="48">
        <f>'FARMACIA - Desglose mensual'!E88+'FARMACIA - Desglose mensual'!F88+'FARMACIA - Desglose mensual'!G88</f>
        <v>-151538.94333333333</v>
      </c>
      <c r="K6" s="48">
        <f>'FARMACIA - Desglose mensual'!H88+'FARMACIA - Desglose mensual'!I88+'FARMACIA - Desglose mensual'!J88</f>
        <v>-154339.22666666665</v>
      </c>
      <c r="L6" s="48">
        <f>'FARMACIA - Desglose mensual'!K88+'FARMACIA - Desglose mensual'!L88+'FARMACIA - Desglose mensual'!M88</f>
        <v>-151606.97666666665</v>
      </c>
      <c r="M6" s="60">
        <f t="shared" si="0"/>
        <v>-617365.80666666664</v>
      </c>
      <c r="N6" s="9"/>
      <c r="O6" s="95">
        <f>'FARMACIA - Desglose mensual'!B50+'FARMACIA - Desglose mensual'!C50+'FARMACIA - Desglose mensual'!D50</f>
        <v>-153406.19999999998</v>
      </c>
      <c r="P6" s="48">
        <f>'FARMACIA - Desglose mensual'!E50+'FARMACIA - Desglose mensual'!F50+'FARMACIA - Desglose mensual'!G50</f>
        <v>-124202.38333333333</v>
      </c>
      <c r="Q6" s="48">
        <f>'FARMACIA - Desglose mensual'!H50+'FARMACIA - Desglose mensual'!I50+'FARMACIA - Desglose mensual'!J50</f>
        <v>-140298.58000000002</v>
      </c>
      <c r="R6" s="48">
        <f>'FARMACIA - Desglose mensual'!K50+'FARMACIA - Desglose mensual'!L50+'FARMACIA - Desglose mensual'!M50</f>
        <v>-144052.66666666669</v>
      </c>
      <c r="S6" s="60">
        <f t="shared" si="1"/>
        <v>-561959.83000000007</v>
      </c>
      <c r="T6" s="29">
        <f t="shared" ref="T6:T17" si="3">(S6-M6)/M6</f>
        <v>-8.9745781299128261E-2</v>
      </c>
      <c r="U6" s="95">
        <f>'FARMACIA - Desglose mensual'!B12+'FARMACIA - Desglose mensual'!C12+'FARMACIA - Desglose mensual'!D12</f>
        <v>0</v>
      </c>
      <c r="V6" s="48">
        <f>'FARMACIA - Desglose mensual'!E12+'FARMACIA - Desglose mensual'!F12+'FARMACIA - Desglose mensual'!G12</f>
        <v>0</v>
      </c>
      <c r="W6" s="48">
        <f>'FARMACIA - Desglose mensual'!H12+'FARMACIA - Desglose mensual'!I12+'FARMACIA - Desglose mensual'!J12</f>
        <v>0</v>
      </c>
      <c r="X6" s="48">
        <f>'FARMACIA - Desglose mensual'!K12+'FARMACIA - Desglose mensual'!L12+'FARMACIA - Desglose mensual'!M12</f>
        <v>0</v>
      </c>
      <c r="Y6" s="60">
        <f t="shared" ref="Y6:Y17" si="4">SUM(U6:X6)</f>
        <v>0</v>
      </c>
      <c r="Z6" s="26"/>
      <c r="AA6"/>
      <c r="AB6"/>
      <c r="AC6"/>
      <c r="AD6"/>
      <c r="AE6"/>
      <c r="AF6"/>
      <c r="AG6"/>
      <c r="AH6"/>
      <c r="AI6"/>
    </row>
    <row r="7" spans="1:35" x14ac:dyDescent="0.15">
      <c r="A7" s="117" t="s">
        <v>2</v>
      </c>
      <c r="B7" s="9"/>
      <c r="C7" s="95">
        <f>'FARMACIA - Desglose mensual'!B129+'FARMACIA - Desglose mensual'!C129+'FARMACIA - Desglose mensual'!D129</f>
        <v>-42707.630000000005</v>
      </c>
      <c r="D7" s="48">
        <f>'FARMACIA - Desglose mensual'!E129+'FARMACIA - Desglose mensual'!F129+'FARMACIA - Desglose mensual'!G129</f>
        <v>-46942.723333333328</v>
      </c>
      <c r="E7" s="48">
        <f>'FARMACIA - Desglose mensual'!H129+'FARMACIA - Desglose mensual'!I129+'FARMACIA - Desglose mensual'!J129</f>
        <v>-40049.453333333331</v>
      </c>
      <c r="F7" s="48">
        <f>'FARMACIA - Desglose mensual'!K129+'FARMACIA - Desglose mensual'!L129+'FARMACIA - Desglose mensual'!M129</f>
        <v>-44792.59</v>
      </c>
      <c r="G7" s="60">
        <f t="shared" si="2"/>
        <v>-174492.39666666667</v>
      </c>
      <c r="H7" s="9"/>
      <c r="I7" s="95">
        <f>'FARMACIA - Desglose mensual'!B90+'FARMACIA - Desglose mensual'!C90+'FARMACIA - Desglose mensual'!D90</f>
        <v>-34618.93</v>
      </c>
      <c r="J7" s="48">
        <f>'FARMACIA - Desglose mensual'!E90+'FARMACIA - Desglose mensual'!F90+'FARMACIA - Desglose mensual'!G90</f>
        <v>-43894.563333333332</v>
      </c>
      <c r="K7" s="48">
        <f>'FARMACIA - Desglose mensual'!H90+'FARMACIA - Desglose mensual'!I90+'FARMACIA - Desglose mensual'!J90</f>
        <v>-37328.566666666666</v>
      </c>
      <c r="L7" s="48">
        <f>'FARMACIA - Desglose mensual'!K90+'FARMACIA - Desglose mensual'!L90+'FARMACIA - Desglose mensual'!M90</f>
        <v>-48175.63</v>
      </c>
      <c r="M7" s="60">
        <f t="shared" si="0"/>
        <v>-164017.69</v>
      </c>
      <c r="N7" s="9"/>
      <c r="O7" s="95">
        <f>'FARMACIA - Desglose mensual'!B51+'FARMACIA - Desglose mensual'!C51+'FARMACIA - Desglose mensual'!D51</f>
        <v>-47103.273333333331</v>
      </c>
      <c r="P7" s="48">
        <f>'FARMACIA - Desglose mensual'!E51+'FARMACIA - Desglose mensual'!F51+'FARMACIA - Desglose mensual'!G51</f>
        <v>-54830.53333333334</v>
      </c>
      <c r="Q7" s="48">
        <f>'FARMACIA - Desglose mensual'!H51+'FARMACIA - Desglose mensual'!I51+'FARMACIA - Desglose mensual'!J51</f>
        <v>-43705.383333333331</v>
      </c>
      <c r="R7" s="48">
        <f>'FARMACIA - Desglose mensual'!K51+'FARMACIA - Desglose mensual'!L51+'FARMACIA - Desglose mensual'!M51</f>
        <v>-52634.496666666673</v>
      </c>
      <c r="S7" s="60">
        <f t="shared" si="1"/>
        <v>-198273.68666666668</v>
      </c>
      <c r="T7" s="41">
        <f t="shared" si="3"/>
        <v>0.20885550007847734</v>
      </c>
      <c r="U7" s="95">
        <f>'FARMACIA - Desglose mensual'!B13+'FARMACIA - Desglose mensual'!C13+'FARMACIA - Desglose mensual'!D13</f>
        <v>0</v>
      </c>
      <c r="V7" s="48">
        <f>'FARMACIA - Desglose mensual'!E13+'FARMACIA - Desglose mensual'!F13+'FARMACIA - Desglose mensual'!G13</f>
        <v>0</v>
      </c>
      <c r="W7" s="48">
        <f>'FARMACIA - Desglose mensual'!H13+'FARMACIA - Desglose mensual'!I13+'FARMACIA - Desglose mensual'!J13</f>
        <v>0</v>
      </c>
      <c r="X7" s="48">
        <f>'FARMACIA - Desglose mensual'!K13+'FARMACIA - Desglose mensual'!L13+'FARMACIA - Desglose mensual'!M13</f>
        <v>0</v>
      </c>
      <c r="Y7" s="60">
        <f t="shared" si="4"/>
        <v>0</v>
      </c>
      <c r="Z7" s="26"/>
      <c r="AA7"/>
      <c r="AB7"/>
      <c r="AC7"/>
      <c r="AD7"/>
      <c r="AE7"/>
      <c r="AF7"/>
      <c r="AG7"/>
      <c r="AH7"/>
      <c r="AI7"/>
    </row>
    <row r="8" spans="1:35" x14ac:dyDescent="0.15">
      <c r="A8" s="117" t="s">
        <v>3</v>
      </c>
      <c r="B8" s="9"/>
      <c r="C8" s="95">
        <f>'FARMACIA - Desglose mensual'!B130+'FARMACIA - Desglose mensual'!C130+'FARMACIA - Desglose mensual'!D130</f>
        <v>-30649.246666666666</v>
      </c>
      <c r="D8" s="48">
        <f>'FARMACIA - Desglose mensual'!E130+'FARMACIA - Desglose mensual'!F130+'FARMACIA - Desglose mensual'!G130</f>
        <v>-32360.476666666669</v>
      </c>
      <c r="E8" s="48">
        <f>'FARMACIA - Desglose mensual'!H127+'FARMACIA - Desglose mensual'!I130+'FARMACIA - Desglose mensual'!J130</f>
        <v>-73359.80333333333</v>
      </c>
      <c r="F8" s="48">
        <f>'FARMACIA - Desglose mensual'!K130+'FARMACIA - Desglose mensual'!L130+'FARMACIA - Desglose mensual'!M130</f>
        <v>-34836.396666666667</v>
      </c>
      <c r="G8" s="60">
        <f t="shared" si="2"/>
        <v>-171205.92333333334</v>
      </c>
      <c r="H8" s="9"/>
      <c r="I8" s="95">
        <f>'FARMACIA - Desglose mensual'!B91+'FARMACIA - Desglose mensual'!C91+'FARMACIA - Desglose mensual'!D91</f>
        <v>-28883.616666666669</v>
      </c>
      <c r="J8" s="48">
        <f>'FARMACIA - Desglose mensual'!E91+'FARMACIA - Desglose mensual'!F91+'FARMACIA - Desglose mensual'!G91</f>
        <v>-29243.542222222222</v>
      </c>
      <c r="K8" s="48">
        <f>'FARMACIA - Desglose mensual'!H91+'FARMACIA - Desglose mensual'!I91+'FARMACIA - Desglose mensual'!J91</f>
        <v>-26864.404444444444</v>
      </c>
      <c r="L8" s="48">
        <f>'FARMACIA - Desglose mensual'!K91+'FARMACIA - Desglose mensual'!L91+'FARMACIA - Desglose mensual'!M91</f>
        <v>-37657.616666666669</v>
      </c>
      <c r="M8" s="60">
        <f t="shared" si="0"/>
        <v>-122649.18000000001</v>
      </c>
      <c r="N8" s="9"/>
      <c r="O8" s="95">
        <f>'FARMACIA - Desglose mensual'!B52+'FARMACIA - Desglose mensual'!C52+'FARMACIA - Desglose mensual'!D52</f>
        <v>-29244.156666666666</v>
      </c>
      <c r="P8" s="48">
        <f>'FARMACIA - Desglose mensual'!E52+'FARMACIA - Desglose mensual'!F52+'FARMACIA - Desglose mensual'!G52</f>
        <v>-28238.513333333332</v>
      </c>
      <c r="Q8" s="48">
        <f>'FARMACIA - Desglose mensual'!H52+'FARMACIA - Desglose mensual'!I52+'FARMACIA - Desglose mensual'!J52</f>
        <v>-29777.869999999995</v>
      </c>
      <c r="R8" s="48">
        <f>'FARMACIA - Desglose mensual'!K52+'FARMACIA - Desglose mensual'!L52+'FARMACIA - Desglose mensual'!M52</f>
        <v>-32350.833333333332</v>
      </c>
      <c r="S8" s="60">
        <f t="shared" si="1"/>
        <v>-119611.37333333332</v>
      </c>
      <c r="T8" s="29">
        <f t="shared" si="3"/>
        <v>-2.4768259083890208E-2</v>
      </c>
      <c r="U8" s="95">
        <f>'FARMACIA - Desglose mensual'!B14+'FARMACIA - Desglose mensual'!C14+'FARMACIA - Desglose mensual'!D14</f>
        <v>0</v>
      </c>
      <c r="V8" s="48">
        <f>'FARMACIA - Desglose mensual'!E14+'FARMACIA - Desglose mensual'!F14+'FARMACIA - Desglose mensual'!G14</f>
        <v>0</v>
      </c>
      <c r="W8" s="48">
        <f>'FARMACIA - Desglose mensual'!H14+'FARMACIA - Desglose mensual'!I14+'FARMACIA - Desglose mensual'!J14</f>
        <v>0</v>
      </c>
      <c r="X8" s="48">
        <f>'FARMACIA - Desglose mensual'!K14+'FARMACIA - Desglose mensual'!L14+'FARMACIA - Desglose mensual'!M14</f>
        <v>0</v>
      </c>
      <c r="Y8" s="60">
        <f t="shared" si="4"/>
        <v>0</v>
      </c>
      <c r="Z8" s="24"/>
      <c r="AA8" s="5"/>
      <c r="AB8" s="12"/>
      <c r="AC8"/>
      <c r="AD8"/>
      <c r="AE8"/>
      <c r="AF8"/>
      <c r="AG8"/>
      <c r="AH8"/>
      <c r="AI8"/>
    </row>
    <row r="9" spans="1:35" x14ac:dyDescent="0.15">
      <c r="A9" s="125" t="s">
        <v>4</v>
      </c>
      <c r="B9" s="10"/>
      <c r="C9" s="96">
        <f>'FARMACIA - Desglose mensual'!B131+'FARMACIA - Desglose mensual'!C131+'FARMACIA - Desglose mensual'!D131</f>
        <v>-90.75</v>
      </c>
      <c r="D9" s="49">
        <f>'FARMACIA - Desglose mensual'!E131+'FARMACIA - Desglose mensual'!F131+'FARMACIA - Desglose mensual'!G131</f>
        <v>-90.75</v>
      </c>
      <c r="E9" s="49">
        <f>'FARMACIA - Desglose mensual'!H131+'FARMACIA - Desglose mensual'!I131+'FARMACIA - Desglose mensual'!J131</f>
        <v>-90.75</v>
      </c>
      <c r="F9" s="49">
        <f>'FARMACIA - Desglose mensual'!K131+'FARMACIA - Desglose mensual'!L131+'FARMACIA - Desglose mensual'!M131</f>
        <v>-90.75</v>
      </c>
      <c r="G9" s="61">
        <f t="shared" si="2"/>
        <v>-363</v>
      </c>
      <c r="H9" s="10"/>
      <c r="I9" s="96">
        <f>'FARMACIA - Desglose mensual'!B92+'FARMACIA - Desglose mensual'!C92+'FARMACIA - Desglose mensual'!D92</f>
        <v>-6082.75</v>
      </c>
      <c r="J9" s="49">
        <f>'FARMACIA - Desglose mensual'!E92+'FARMACIA - Desglose mensual'!F92+'FARMACIA - Desglose mensual'!G92</f>
        <v>-6866.75</v>
      </c>
      <c r="K9" s="49">
        <f>'FARMACIA - Desglose mensual'!H92+'FARMACIA - Desglose mensual'!I92+'FARMACIA - Desglose mensual'!J92</f>
        <v>-6866.75</v>
      </c>
      <c r="L9" s="51">
        <f>'FARMACIA - Desglose mensual'!K92+'FARMACIA - Desglose mensual'!L92+'FARMACIA - Desglose mensual'!M92</f>
        <v>-6866.75</v>
      </c>
      <c r="M9" s="61">
        <f t="shared" si="0"/>
        <v>-26683</v>
      </c>
      <c r="N9" s="10"/>
      <c r="O9" s="96">
        <f>'FARMACIA - Desglose mensual'!B53+'FARMACIA - Desglose mensual'!C53+'FARMACIA - Desglose mensual'!D53</f>
        <v>-6920.96</v>
      </c>
      <c r="P9" s="49">
        <f>'FARMACIA - Desglose mensual'!E53+'FARMACIA - Desglose mensual'!F53+'FARMACIA - Desglose mensual'!G53</f>
        <v>-4644.2266666666674</v>
      </c>
      <c r="Q9" s="49">
        <f>'FARMACIA - Desglose mensual'!H53+'FARMACIA - Desglose mensual'!I53+'FARMACIA - Desglose mensual'!J53</f>
        <v>-5619.9733333333334</v>
      </c>
      <c r="R9" s="51">
        <f>'FARMACIA - Desglose mensual'!K53+'FARMACIA - Desglose mensual'!L53+'FARMACIA - Desglose mensual'!M53</f>
        <v>-3018</v>
      </c>
      <c r="S9" s="61">
        <f t="shared" si="1"/>
        <v>-20203.160000000003</v>
      </c>
      <c r="T9" s="29">
        <f t="shared" si="3"/>
        <v>-0.24284525727991593</v>
      </c>
      <c r="U9" s="96">
        <f>'FARMACIA - Desglose mensual'!B15+'FARMACIA - Desglose mensual'!C15+'FARMACIA - Desglose mensual'!D15</f>
        <v>0</v>
      </c>
      <c r="V9" s="49">
        <f>'FARMACIA - Desglose mensual'!E15+'FARMACIA - Desglose mensual'!F15+'FARMACIA - Desglose mensual'!G15</f>
        <v>0</v>
      </c>
      <c r="W9" s="49">
        <f>'FARMACIA - Desglose mensual'!H15+'FARMACIA - Desglose mensual'!I15+'FARMACIA - Desglose mensual'!J15</f>
        <v>0</v>
      </c>
      <c r="X9" s="51">
        <f>'FARMACIA - Desglose mensual'!K15+'FARMACIA - Desglose mensual'!L15+'FARMACIA - Desglose mensual'!M15</f>
        <v>0</v>
      </c>
      <c r="Y9" s="61">
        <f t="shared" si="4"/>
        <v>0</v>
      </c>
      <c r="Z9" s="26"/>
      <c r="AA9"/>
      <c r="AB9"/>
      <c r="AC9"/>
      <c r="AD9"/>
      <c r="AE9"/>
      <c r="AF9"/>
      <c r="AG9"/>
      <c r="AH9"/>
      <c r="AI9"/>
    </row>
    <row r="10" spans="1:35" x14ac:dyDescent="0.15">
      <c r="A10" s="125" t="s">
        <v>5</v>
      </c>
      <c r="B10" s="10"/>
      <c r="C10" s="96">
        <f>'FARMACIA - Desglose mensual'!B132+'FARMACIA - Desglose mensual'!C132+'FARMACIA - Desglose mensual'!D132</f>
        <v>-3779.043333333334</v>
      </c>
      <c r="D10" s="49">
        <f>'FARMACIA - Desglose mensual'!E132+'FARMACIA - Desglose mensual'!F132+'FARMACIA - Desglose mensual'!G132</f>
        <v>-2560.6966666666667</v>
      </c>
      <c r="E10" s="49">
        <f>'FARMACIA - Desglose mensual'!H132+'FARMACIA - Desglose mensual'!I132+'FARMACIA - Desglose mensual'!J132</f>
        <v>-3786.88</v>
      </c>
      <c r="F10" s="49">
        <f>'FARMACIA - Desglose mensual'!K132+'FARMACIA - Desglose mensual'!L132+'FARMACIA - Desglose mensual'!M132</f>
        <v>-2829.54</v>
      </c>
      <c r="G10" s="61">
        <f t="shared" si="2"/>
        <v>-12956.16</v>
      </c>
      <c r="H10" s="10"/>
      <c r="I10" s="96">
        <f>'FARMACIA - Desglose mensual'!B93+'FARMACIA - Desglose mensual'!C93+'FARMACIA - Desglose mensual'!D93</f>
        <v>-2936.0333333333333</v>
      </c>
      <c r="J10" s="49">
        <f>'FARMACIA - Desglose mensual'!E93+'FARMACIA - Desglose mensual'!F93+'FARMACIA - Desglose mensual'!G93</f>
        <v>-2220.2166666666667</v>
      </c>
      <c r="K10" s="49">
        <f>'FARMACIA - Desglose mensual'!H93+'FARMACIA - Desglose mensual'!I93+'FARMACIA - Desglose mensual'!J93</f>
        <v>-1696.6433333333332</v>
      </c>
      <c r="L10" s="51">
        <f>'FARMACIA - Desglose mensual'!K93+'FARMACIA - Desglose mensual'!L93+'FARMACIA - Desglose mensual'!M93</f>
        <v>-3271.84</v>
      </c>
      <c r="M10" s="61">
        <f t="shared" si="0"/>
        <v>-10124.733333333334</v>
      </c>
      <c r="N10" s="10"/>
      <c r="O10" s="96">
        <f>'FARMACIA - Desglose mensual'!B54+'FARMACIA - Desglose mensual'!C54+'FARMACIA - Desglose mensual'!D54</f>
        <v>-2845.1466666666665</v>
      </c>
      <c r="P10" s="49">
        <f>'FARMACIA - Desglose mensual'!E54+'FARMACIA - Desglose mensual'!F54+'FARMACIA - Desglose mensual'!G54</f>
        <v>-2908.42</v>
      </c>
      <c r="Q10" s="49">
        <f>'FARMACIA - Desglose mensual'!H54+'FARMACIA - Desglose mensual'!I54+'FARMACIA - Desglose mensual'!J54</f>
        <v>-1724.7933333333335</v>
      </c>
      <c r="R10" s="51">
        <f>'FARMACIA - Desglose mensual'!K54+'FARMACIA - Desglose mensual'!L54+'FARMACIA - Desglose mensual'!M54</f>
        <v>-1676.3333333333335</v>
      </c>
      <c r="S10" s="61">
        <f t="shared" si="1"/>
        <v>-9154.6933333333345</v>
      </c>
      <c r="T10" s="29">
        <f t="shared" si="3"/>
        <v>-9.5808943116197198E-2</v>
      </c>
      <c r="U10" s="96">
        <f>'FARMACIA - Desglose mensual'!B16+'FARMACIA - Desglose mensual'!C16+'FARMACIA - Desglose mensual'!D16</f>
        <v>0</v>
      </c>
      <c r="V10" s="49">
        <f>'FARMACIA - Desglose mensual'!E16+'FARMACIA - Desglose mensual'!F16+'FARMACIA - Desglose mensual'!G16</f>
        <v>0</v>
      </c>
      <c r="W10" s="49">
        <f>'FARMACIA - Desglose mensual'!H16+'FARMACIA - Desglose mensual'!I16+'FARMACIA - Desglose mensual'!J16</f>
        <v>0</v>
      </c>
      <c r="X10" s="51">
        <f>'FARMACIA - Desglose mensual'!K16+'FARMACIA - Desglose mensual'!L16+'FARMACIA - Desglose mensual'!M16</f>
        <v>0</v>
      </c>
      <c r="Y10" s="61">
        <f t="shared" si="4"/>
        <v>0</v>
      </c>
      <c r="Z10" s="26"/>
      <c r="AA10"/>
      <c r="AB10"/>
      <c r="AC10"/>
      <c r="AD10"/>
      <c r="AE10"/>
      <c r="AF10"/>
      <c r="AG10"/>
      <c r="AH10"/>
      <c r="AI10"/>
    </row>
    <row r="11" spans="1:35" x14ac:dyDescent="0.15">
      <c r="A11" s="125" t="s">
        <v>6</v>
      </c>
      <c r="B11" s="10"/>
      <c r="C11" s="96">
        <f>'FARMACIA - Desglose mensual'!B133+'FARMACIA - Desglose mensual'!C133+'FARMACIA - Desglose mensual'!D133</f>
        <v>-22.24</v>
      </c>
      <c r="D11" s="49">
        <f>'FARMACIA - Desglose mensual'!E133+'FARMACIA - Desglose mensual'!F133+'FARMACIA - Desglose mensual'!G133</f>
        <v>-1646.9033333333332</v>
      </c>
      <c r="E11" s="49">
        <f>'FARMACIA - Desglose mensual'!H133+'FARMACIA - Desglose mensual'!I133+'FARMACIA - Desglose mensual'!J133</f>
        <v>-1125.3566666666668</v>
      </c>
      <c r="F11" s="49">
        <f>'FARMACIA - Desglose mensual'!K133+'FARMACIA - Desglose mensual'!L133+'FARMACIA - Desglose mensual'!M133</f>
        <v>-2420</v>
      </c>
      <c r="G11" s="61">
        <f t="shared" si="2"/>
        <v>-5214.5</v>
      </c>
      <c r="H11" s="10"/>
      <c r="I11" s="96">
        <f>'FARMACIA - Desglose mensual'!B94+'FARMACIA - Desglose mensual'!C94+'FARMACIA - Desglose mensual'!D94</f>
        <v>-2739.9733333333334</v>
      </c>
      <c r="J11" s="49">
        <f>'FARMACIA - Desglose mensual'!E94+'FARMACIA - Desglose mensual'!F94+'FARMACIA - Desglose mensual'!G94</f>
        <v>-1150.7666666666667</v>
      </c>
      <c r="K11" s="49">
        <f>'FARMACIA - Desglose mensual'!F94+'FARMACIA - Desglose mensual'!G94+'FARMACIA - Desglose mensual'!H94</f>
        <v>-1191.0999999999999</v>
      </c>
      <c r="L11" s="51">
        <f>'FARMACIA - Desglose mensual'!K94+'FARMACIA - Desglose mensual'!L94+'FARMACIA - Desglose mensual'!M94</f>
        <v>-950.99333333333334</v>
      </c>
      <c r="M11" s="61">
        <f t="shared" si="0"/>
        <v>-6032.8333333333339</v>
      </c>
      <c r="N11" s="10"/>
      <c r="O11" s="96">
        <f>'FARMACIA - Desglose mensual'!B55+'FARMACIA - Desglose mensual'!C55+'FARMACIA - Desglose mensual'!D55</f>
        <v>-224.80666666666664</v>
      </c>
      <c r="P11" s="49">
        <f>'FARMACIA - Desglose mensual'!E55+'FARMACIA - Desglose mensual'!F55+'FARMACIA - Desglose mensual'!G55</f>
        <v>-123.22</v>
      </c>
      <c r="Q11" s="49">
        <f>'FARMACIA - Desglose mensual'!H55+'FARMACIA - Desglose mensual'!I55+'FARMACIA - Desglose mensual'!J55</f>
        <v>-1787.2233333333334</v>
      </c>
      <c r="R11" s="51">
        <f>'FARMACIA - Desglose mensual'!K55+'FARMACIA - Desglose mensual'!L55+'FARMACIA - Desglose mensual'!M55</f>
        <v>-59.833333333333329</v>
      </c>
      <c r="S11" s="61">
        <f t="shared" si="1"/>
        <v>-2195.0833333333335</v>
      </c>
      <c r="T11" s="29">
        <f t="shared" si="3"/>
        <v>-0.6361438793270161</v>
      </c>
      <c r="U11" s="96">
        <f>'FARMACIA - Desglose mensual'!B17+'FARMACIA - Desglose mensual'!C17+'FARMACIA - Desglose mensual'!D17</f>
        <v>0</v>
      </c>
      <c r="V11" s="49">
        <f>'FARMACIA - Desglose mensual'!E17+'FARMACIA - Desglose mensual'!F17+'FARMACIA - Desglose mensual'!G17</f>
        <v>0</v>
      </c>
      <c r="W11" s="49">
        <f>'FARMACIA - Desglose mensual'!H17+'FARMACIA - Desglose mensual'!I17+'FARMACIA - Desglose mensual'!J17</f>
        <v>0</v>
      </c>
      <c r="X11" s="51">
        <f>'FARMACIA - Desglose mensual'!K17+'FARMACIA - Desglose mensual'!L17+'FARMACIA - Desglose mensual'!M17</f>
        <v>0</v>
      </c>
      <c r="Y11" s="61">
        <f t="shared" si="4"/>
        <v>0</v>
      </c>
      <c r="Z11" s="26"/>
      <c r="AA11"/>
      <c r="AB11"/>
      <c r="AC11"/>
      <c r="AD11"/>
      <c r="AE11"/>
      <c r="AF11"/>
      <c r="AG11"/>
      <c r="AH11"/>
      <c r="AI11"/>
    </row>
    <row r="12" spans="1:35" x14ac:dyDescent="0.15">
      <c r="A12" s="125" t="s">
        <v>7</v>
      </c>
      <c r="B12" s="10"/>
      <c r="C12" s="96">
        <f>'FARMACIA - Desglose mensual'!B134+'FARMACIA - Desglose mensual'!C134+'FARMACIA - Desglose mensual'!D134</f>
        <v>-423.13666666666666</v>
      </c>
      <c r="D12" s="49">
        <f>'FARMACIA - Desglose mensual'!E134+'FARMACIA - Desglose mensual'!F134+'FARMACIA - Desglose mensual'!G134</f>
        <v>-532.49666666666667</v>
      </c>
      <c r="E12" s="49">
        <f>'FARMACIA - Desglose mensual'!H134+'FARMACIA - Desglose mensual'!I134+'FARMACIA - Desglose mensual'!J134</f>
        <v>-335.33666666666664</v>
      </c>
      <c r="F12" s="49">
        <f>'FARMACIA - Desglose mensual'!K134+'FARMACIA - Desglose mensual'!L134+'FARMACIA - Desglose mensual'!M134</f>
        <v>-521.30999999999995</v>
      </c>
      <c r="G12" s="61">
        <f t="shared" si="2"/>
        <v>-1812.28</v>
      </c>
      <c r="H12" s="10"/>
      <c r="I12" s="96">
        <f>'FARMACIA - Desglose mensual'!B95+'FARMACIA - Desglose mensual'!C95+'FARMACIA - Desglose mensual'!D95</f>
        <v>0</v>
      </c>
      <c r="J12" s="49">
        <f>'FARMACIA - Desglose mensual'!E95+'FARMACIA - Desglose mensual'!F95+'FARMACIA - Desglose mensual'!G95</f>
        <v>-435.95</v>
      </c>
      <c r="K12" s="49">
        <f>'FARMACIA - Desglose mensual'!F95+'FARMACIA - Desglose mensual'!G95+'FARMACIA - Desglose mensual'!H95</f>
        <v>-497.63</v>
      </c>
      <c r="L12" s="51">
        <f>'FARMACIA - Desglose mensual'!K95+'FARMACIA - Desglose mensual'!L95+'FARMACIA - Desglose mensual'!M95</f>
        <v>-498.74</v>
      </c>
      <c r="M12" s="61">
        <f t="shared" si="0"/>
        <v>-1432.32</v>
      </c>
      <c r="N12" s="10"/>
      <c r="O12" s="96">
        <f>'FARMACIA - Desglose mensual'!B56+'FARMACIA - Desglose mensual'!C56+'FARMACIA - Desglose mensual'!D56</f>
        <v>-679.41666666666663</v>
      </c>
      <c r="P12" s="49">
        <f>'FARMACIA - Desglose mensual'!E56+'FARMACIA - Desglose mensual'!F56+'FARMACIA - Desglose mensual'!G56</f>
        <v>-574.08999999999992</v>
      </c>
      <c r="Q12" s="49">
        <f>'FARMACIA - Desglose mensual'!H56+'FARMACIA - Desglose mensual'!I56+'FARMACIA - Desglose mensual'!J56</f>
        <v>-948.27333333333331</v>
      </c>
      <c r="R12" s="51">
        <f>'FARMACIA - Desglose mensual'!K56+'FARMACIA - Desglose mensual'!L56+'FARMACIA - Desglose mensual'!M56</f>
        <v>-220</v>
      </c>
      <c r="S12" s="61">
        <f t="shared" si="1"/>
        <v>-2421.7799999999997</v>
      </c>
      <c r="T12" s="29">
        <f t="shared" si="3"/>
        <v>0.69080931635388731</v>
      </c>
      <c r="U12" s="96">
        <f>'FARMACIA - Desglose mensual'!B18+'FARMACIA - Desglose mensual'!C18+'FARMACIA - Desglose mensual'!D18</f>
        <v>0</v>
      </c>
      <c r="V12" s="49">
        <f>'FARMACIA - Desglose mensual'!E18+'FARMACIA - Desglose mensual'!F18+'FARMACIA - Desglose mensual'!G18</f>
        <v>0</v>
      </c>
      <c r="W12" s="49">
        <f>'FARMACIA - Desglose mensual'!H18+'FARMACIA - Desglose mensual'!I18+'FARMACIA - Desglose mensual'!J18</f>
        <v>0</v>
      </c>
      <c r="X12" s="51">
        <f>'FARMACIA - Desglose mensual'!K18+'FARMACIA - Desglose mensual'!L18+'FARMACIA - Desglose mensual'!M18</f>
        <v>0</v>
      </c>
      <c r="Y12" s="61">
        <f t="shared" si="4"/>
        <v>0</v>
      </c>
      <c r="Z12" s="26"/>
      <c r="AA12"/>
      <c r="AB12"/>
      <c r="AC12"/>
      <c r="AD12"/>
      <c r="AE12"/>
      <c r="AF12"/>
      <c r="AG12"/>
      <c r="AH12"/>
      <c r="AI12"/>
    </row>
    <row r="13" spans="1:35" x14ac:dyDescent="0.15">
      <c r="A13" s="125" t="s">
        <v>8</v>
      </c>
      <c r="B13" s="10"/>
      <c r="C13" s="96">
        <f>'FARMACIA - Desglose mensual'!B135+'FARMACIA - Desglose mensual'!C135+'FARMACIA - Desglose mensual'!D135</f>
        <v>-88.443333333333328</v>
      </c>
      <c r="D13" s="49">
        <f>'FARMACIA - Desglose mensual'!E135+'FARMACIA - Desglose mensual'!F135+'FARMACIA - Desglose mensual'!G135</f>
        <v>-306.15666666666664</v>
      </c>
      <c r="E13" s="49">
        <f>'FARMACIA - Desglose mensual'!H135+'FARMACIA - Desglose mensual'!I135+'FARMACIA - Desglose mensual'!J135</f>
        <v>-1.4800000000000002</v>
      </c>
      <c r="F13" s="49">
        <f>'FARMACIA - Desglose mensual'!K135+'FARMACIA - Desglose mensual'!L135+'FARMACIA - Desglose mensual'!M135</f>
        <v>-279.61666666666667</v>
      </c>
      <c r="G13" s="61">
        <f t="shared" si="2"/>
        <v>-675.69666666666672</v>
      </c>
      <c r="H13" s="10"/>
      <c r="I13" s="96">
        <f>'FARMACIA - Desglose mensual'!B96+'FARMACIA - Desglose mensual'!C96+'FARMACIA - Desglose mensual'!D96</f>
        <v>0</v>
      </c>
      <c r="J13" s="49">
        <f>'FARMACIA - Desglose mensual'!E96+'FARMACIA - Desglose mensual'!F96+'FARMACIA - Desglose mensual'!G96</f>
        <v>-330.33666666666664</v>
      </c>
      <c r="K13" s="49">
        <f>'FARMACIA - Desglose mensual'!F96+'FARMACIA - Desglose mensual'!G96+'FARMACIA - Desglose mensual'!H96</f>
        <v>-330.33666666666664</v>
      </c>
      <c r="L13" s="51">
        <f>'FARMACIA - Desglose mensual'!K96+'FARMACIA - Desglose mensual'!L96+'FARMACIA - Desglose mensual'!M96</f>
        <v>-286.0866666666667</v>
      </c>
      <c r="M13" s="61">
        <f t="shared" si="0"/>
        <v>-946.76</v>
      </c>
      <c r="N13" s="10"/>
      <c r="O13" s="96">
        <f>'FARMACIA - Desglose mensual'!B57+'FARMACIA - Desglose mensual'!C57+'FARMACIA - Desglose mensual'!D57</f>
        <v>-455.61333333333334</v>
      </c>
      <c r="P13" s="49">
        <f>'FARMACIA - Desglose mensual'!E57+'FARMACIA - Desglose mensual'!F57+'FARMACIA - Desglose mensual'!G57</f>
        <v>-404.80666666666667</v>
      </c>
      <c r="Q13" s="49">
        <f>'FARMACIA - Desglose mensual'!H57+'FARMACIA - Desglose mensual'!I57+'FARMACIA - Desglose mensual'!J57</f>
        <v>0</v>
      </c>
      <c r="R13" s="51">
        <f>'FARMACIA - Desglose mensual'!K57+'FARMACIA - Desglose mensual'!L57+'FARMACIA - Desglose mensual'!M57</f>
        <v>-315.30666666666673</v>
      </c>
      <c r="S13" s="61">
        <f t="shared" si="1"/>
        <v>-1175.7266666666669</v>
      </c>
      <c r="T13" s="40">
        <f t="shared" si="3"/>
        <v>0.24184235357077499</v>
      </c>
      <c r="U13" s="96">
        <f>'FARMACIA - Desglose mensual'!B19+'FARMACIA - Desglose mensual'!C19+'FARMACIA - Desglose mensual'!D19</f>
        <v>0</v>
      </c>
      <c r="V13" s="49">
        <f>'FARMACIA - Desglose mensual'!E19+'FARMACIA - Desglose mensual'!F19+'FARMACIA - Desglose mensual'!G19</f>
        <v>0</v>
      </c>
      <c r="W13" s="49">
        <f>'FARMACIA - Desglose mensual'!H19+'FARMACIA - Desglose mensual'!I19+'FARMACIA - Desglose mensual'!J19</f>
        <v>0</v>
      </c>
      <c r="X13" s="51">
        <f>'FARMACIA - Desglose mensual'!K19+'FARMACIA - Desglose mensual'!L19+'FARMACIA - Desglose mensual'!M19</f>
        <v>0</v>
      </c>
      <c r="Y13" s="61">
        <f t="shared" si="4"/>
        <v>0</v>
      </c>
      <c r="Z13" s="26"/>
      <c r="AA13"/>
      <c r="AB13"/>
      <c r="AC13"/>
      <c r="AD13"/>
      <c r="AE13"/>
      <c r="AF13"/>
      <c r="AG13"/>
      <c r="AH13"/>
      <c r="AI13"/>
    </row>
    <row r="14" spans="1:35" x14ac:dyDescent="0.15">
      <c r="A14" s="125" t="s">
        <v>9</v>
      </c>
      <c r="B14" s="10"/>
      <c r="C14" s="96">
        <f>'FARMACIA - Desglose mensual'!B136+'FARMACIA - Desglose mensual'!C136+'FARMACIA - Desglose mensual'!D136</f>
        <v>-257.56666666666666</v>
      </c>
      <c r="D14" s="49">
        <f>'FARMACIA - Desglose mensual'!E136+'FARMACIA - Desglose mensual'!F136+'FARMACIA - Desglose mensual'!G136</f>
        <v>-274.05333333333334</v>
      </c>
      <c r="E14" s="49">
        <f>'FARMACIA - Desglose mensual'!H136+'FARMACIA - Desglose mensual'!I136+'FARMACIA - Desglose mensual'!J136</f>
        <v>-288.76666666666665</v>
      </c>
      <c r="F14" s="49">
        <f>'FARMACIA - Desglose mensual'!K136+'FARMACIA - Desglose mensual'!L136+'FARMACIA - Desglose mensual'!M136</f>
        <v>-216.08999999999997</v>
      </c>
      <c r="G14" s="61">
        <f t="shared" si="2"/>
        <v>-1036.4766666666667</v>
      </c>
      <c r="H14" s="10"/>
      <c r="I14" s="96">
        <f>'FARMACIA - Desglose mensual'!B97+'FARMACIA - Desglose mensual'!C97+'FARMACIA - Desglose mensual'!D97</f>
        <v>-203.93333333333334</v>
      </c>
      <c r="J14" s="49">
        <f>'FARMACIA - Desglose mensual'!E97+'FARMACIA - Desglose mensual'!F97+'FARMACIA - Desglose mensual'!G97</f>
        <v>-263.98</v>
      </c>
      <c r="K14" s="49">
        <f>'FARMACIA - Desglose mensual'!F97+'FARMACIA - Desglose mensual'!G97+'FARMACIA - Desglose mensual'!H97</f>
        <v>-255.80333333333334</v>
      </c>
      <c r="L14" s="51">
        <f>'FARMACIA - Desglose mensual'!K97+'FARMACIA - Desglose mensual'!L97+'FARMACIA - Desglose mensual'!M97</f>
        <v>-234.88333333333333</v>
      </c>
      <c r="M14" s="61">
        <f t="shared" si="0"/>
        <v>-958.6</v>
      </c>
      <c r="N14" s="10"/>
      <c r="O14" s="96">
        <f>'FARMACIA - Desglose mensual'!B58+'FARMACIA - Desglose mensual'!C58+'FARMACIA - Desglose mensual'!D58</f>
        <v>-296.98666666666668</v>
      </c>
      <c r="P14" s="49">
        <f>'FARMACIA - Desglose mensual'!E58+'FARMACIA - Desglose mensual'!F58+'FARMACIA - Desglose mensual'!G58</f>
        <v>-264.67</v>
      </c>
      <c r="Q14" s="49">
        <f>'FARMACIA - Desglose mensual'!H58+'FARMACIA - Desglose mensual'!I58+'FARMACIA - Desglose mensual'!J58</f>
        <v>-72.92</v>
      </c>
      <c r="R14" s="51">
        <f>'FARMACIA - Desglose mensual'!K58+'FARMACIA - Desglose mensual'!L58+'FARMACIA - Desglose mensual'!M58</f>
        <v>-514.37</v>
      </c>
      <c r="S14" s="61">
        <f t="shared" si="1"/>
        <v>-1148.9466666666667</v>
      </c>
      <c r="T14" s="29">
        <f t="shared" si="3"/>
        <v>0.19856735517073512</v>
      </c>
      <c r="U14" s="96">
        <f>'FARMACIA - Desglose mensual'!B20+'FARMACIA - Desglose mensual'!C20+'FARMACIA - Desglose mensual'!D20</f>
        <v>0</v>
      </c>
      <c r="V14" s="49">
        <f>'FARMACIA - Desglose mensual'!E20+'FARMACIA - Desglose mensual'!F20+'FARMACIA - Desglose mensual'!G20</f>
        <v>0</v>
      </c>
      <c r="W14" s="49">
        <f>'FARMACIA - Desglose mensual'!H20+'FARMACIA - Desglose mensual'!I20+'FARMACIA - Desglose mensual'!J20</f>
        <v>0</v>
      </c>
      <c r="X14" s="51">
        <f>'FARMACIA - Desglose mensual'!K20+'FARMACIA - Desglose mensual'!L20+'FARMACIA - Desglose mensual'!M20</f>
        <v>0</v>
      </c>
      <c r="Y14" s="61">
        <f t="shared" si="4"/>
        <v>0</v>
      </c>
      <c r="Z14" s="26"/>
      <c r="AA14"/>
      <c r="AB14"/>
      <c r="AC14"/>
      <c r="AD14"/>
      <c r="AE14"/>
      <c r="AF14"/>
      <c r="AG14"/>
      <c r="AH14"/>
      <c r="AI14"/>
    </row>
    <row r="15" spans="1:35" x14ac:dyDescent="0.15">
      <c r="A15" s="125" t="s">
        <v>10</v>
      </c>
      <c r="B15" s="10"/>
      <c r="C15" s="96">
        <f>'FARMACIA - Desglose mensual'!B137+'FARMACIA - Desglose mensual'!C137+'FARMACIA - Desglose mensual'!D137</f>
        <v>-267.88666666666666</v>
      </c>
      <c r="D15" s="49">
        <f>'FARMACIA - Desglose mensual'!E137+'FARMACIA - Desglose mensual'!F137+'FARMACIA - Desglose mensual'!G137</f>
        <v>-91.673333333333332</v>
      </c>
      <c r="E15" s="49">
        <f>'FARMACIA - Desglose mensual'!H137+'FARMACIA - Desglose mensual'!I137+'FARMACIA - Desglose mensual'!J137</f>
        <v>-222.31</v>
      </c>
      <c r="F15" s="49">
        <f>'FARMACIA - Desglose mensual'!K137+'FARMACIA - Desglose mensual'!L137+'FARMACIA - Desglose mensual'!M137</f>
        <v>-513.62</v>
      </c>
      <c r="G15" s="61">
        <f t="shared" si="2"/>
        <v>-1095.49</v>
      </c>
      <c r="H15" s="10"/>
      <c r="I15" s="96">
        <f>'FARMACIA - Desglose mensual'!B98+'FARMACIA - Desglose mensual'!C98+'FARMACIA - Desglose mensual'!D98</f>
        <v>-46.14</v>
      </c>
      <c r="J15" s="49">
        <f>'FARMACIA - Desglose mensual'!E98+'FARMACIA - Desglose mensual'!F98+'FARMACIA - Desglose mensual'!G98</f>
        <v>-140.50666666666669</v>
      </c>
      <c r="K15" s="49">
        <f>'FARMACIA - Desglose mensual'!F98+'FARMACIA - Desglose mensual'!G98+'FARMACIA - Desglose mensual'!H98</f>
        <v>-86.96</v>
      </c>
      <c r="L15" s="51">
        <f>'FARMACIA - Desglose mensual'!K98+'FARMACIA - Desglose mensual'!L98+'FARMACIA - Desglose mensual'!M98</f>
        <v>-519.89</v>
      </c>
      <c r="M15" s="61">
        <f t="shared" si="0"/>
        <v>-793.49666666666667</v>
      </c>
      <c r="N15" s="10"/>
      <c r="O15" s="96">
        <f>'FARMACIA - Desglose mensual'!B59+'FARMACIA - Desglose mensual'!C59+'FARMACIA - Desglose mensual'!D59</f>
        <v>-220.99666666666667</v>
      </c>
      <c r="P15" s="49">
        <f>'FARMACIA - Desglose mensual'!E59+'FARMACIA - Desglose mensual'!F59+'FARMACIA - Desglose mensual'!G59</f>
        <v>-155.50666666666666</v>
      </c>
      <c r="Q15" s="49">
        <f>'FARMACIA - Desglose mensual'!H59+'FARMACIA - Desglose mensual'!I59+'FARMACIA - Desglose mensual'!J59</f>
        <v>-156.01333333333332</v>
      </c>
      <c r="R15" s="70">
        <f>'FARMACIA - Desglose mensual'!K59+'FARMACIA - Desglose mensual'!L59+'FARMACIA - Desglose mensual'!M59</f>
        <v>-827.33333333333337</v>
      </c>
      <c r="S15" s="61">
        <f t="shared" si="1"/>
        <v>-1359.85</v>
      </c>
      <c r="T15" s="29">
        <f t="shared" si="3"/>
        <v>0.71374380904771695</v>
      </c>
      <c r="U15" s="96">
        <f>'FARMACIA - Desglose mensual'!B21+'FARMACIA - Desglose mensual'!C21+'FARMACIA - Desglose mensual'!D21</f>
        <v>0</v>
      </c>
      <c r="V15" s="49">
        <f>'FARMACIA - Desglose mensual'!E21+'FARMACIA - Desglose mensual'!F21+'FARMACIA - Desglose mensual'!G21</f>
        <v>0</v>
      </c>
      <c r="W15" s="49">
        <f>'FARMACIA - Desglose mensual'!H21+'FARMACIA - Desglose mensual'!I21+'FARMACIA - Desglose mensual'!J21</f>
        <v>0</v>
      </c>
      <c r="X15" s="70">
        <f>'FARMACIA - Desglose mensual'!K21+'FARMACIA - Desglose mensual'!L21+'FARMACIA - Desglose mensual'!M21</f>
        <v>0</v>
      </c>
      <c r="Y15" s="61">
        <f t="shared" si="4"/>
        <v>0</v>
      </c>
      <c r="Z15" s="26"/>
      <c r="AA15"/>
      <c r="AB15"/>
      <c r="AC15"/>
      <c r="AD15"/>
      <c r="AE15"/>
      <c r="AF15"/>
      <c r="AG15"/>
      <c r="AH15"/>
      <c r="AI15"/>
    </row>
    <row r="16" spans="1:35" x14ac:dyDescent="0.15">
      <c r="A16" s="125" t="s">
        <v>11</v>
      </c>
      <c r="B16" s="10"/>
      <c r="C16" s="96">
        <f>'FARMACIA - Desglose mensual'!B138+'FARMACIA - Desglose mensual'!C138+'FARMACIA - Desglose mensual'!D138</f>
        <v>-3294.583333333333</v>
      </c>
      <c r="D16" s="49">
        <f>'FARMACIA - Desglose mensual'!E138+'FARMACIA - Desglose mensual'!F138+'FARMACIA - Desglose mensual'!G138</f>
        <v>-2472.1766666666667</v>
      </c>
      <c r="E16" s="49">
        <f>'FARMACIA - Desglose mensual'!H138+'FARMACIA - Desglose mensual'!I138+'FARMACIA - Desglose mensual'!J138</f>
        <v>-1700.4733333333334</v>
      </c>
      <c r="F16" s="49">
        <f>'FARMACIA - Desglose mensual'!K138+'FARMACIA - Desglose mensual'!L138+'FARMACIA - Desglose mensual'!M138</f>
        <v>-4477.246666666666</v>
      </c>
      <c r="G16" s="61">
        <f t="shared" si="2"/>
        <v>-11944.48</v>
      </c>
      <c r="H16" s="10"/>
      <c r="I16" s="96">
        <f>'FARMACIA - Desglose mensual'!B99+'FARMACIA - Desglose mensual'!C99+'FARMACIA - Desglose mensual'!D99</f>
        <v>-1670.3233333333333</v>
      </c>
      <c r="J16" s="49">
        <f>'FARMACIA - Desglose mensual'!E99+'FARMACIA - Desglose mensual'!F99+'FARMACIA - Desglose mensual'!G99</f>
        <v>-1750.0833333333333</v>
      </c>
      <c r="K16" s="49">
        <f>'FARMACIA - Desglose mensual'!F99+'FARMACIA - Desglose mensual'!G99+'FARMACIA - Desglose mensual'!H99</f>
        <v>-2639.3466666666664</v>
      </c>
      <c r="L16" s="51">
        <f>'FARMACIA - Desglose mensual'!K99+'FARMACIA - Desglose mensual'!L99+'FARMACIA - Desglose mensual'!M99</f>
        <v>-2824.8866666666668</v>
      </c>
      <c r="M16" s="61">
        <f t="shared" si="0"/>
        <v>-8884.64</v>
      </c>
      <c r="N16" s="10"/>
      <c r="O16" s="96">
        <f>'FARMACIA - Desglose mensual'!B60+'FARMACIA - Desglose mensual'!C60+'FARMACIA - Desglose mensual'!D60</f>
        <v>-2444.1566666666668</v>
      </c>
      <c r="P16" s="49">
        <f>'FARMACIA - Desglose mensual'!E60+'FARMACIA - Desglose mensual'!F60+'FARMACIA - Desglose mensual'!G60</f>
        <v>-1827.9299999999998</v>
      </c>
      <c r="Q16" s="49">
        <f>'FARMACIA - Desglose mensual'!H60+'FARMACIA - Desglose mensual'!I60+'FARMACIA - Desglose mensual'!J60</f>
        <v>-1836.52</v>
      </c>
      <c r="R16" s="51">
        <f>'FARMACIA - Desglose mensual'!K60+'FARMACIA - Desglose mensual'!L60+'FARMACIA - Desglose mensual'!M60</f>
        <v>-482.17</v>
      </c>
      <c r="S16" s="61">
        <f t="shared" si="1"/>
        <v>-6590.7766666666666</v>
      </c>
      <c r="T16" s="29">
        <f t="shared" si="3"/>
        <v>-0.25818303649144286</v>
      </c>
      <c r="U16" s="96">
        <f>'FARMACIA - Desglose mensual'!B22+'FARMACIA - Desglose mensual'!C22+'FARMACIA - Desglose mensual'!D22</f>
        <v>0</v>
      </c>
      <c r="V16" s="49">
        <f>'FARMACIA - Desglose mensual'!E22+'FARMACIA - Desglose mensual'!F22+'FARMACIA - Desglose mensual'!G22</f>
        <v>0</v>
      </c>
      <c r="W16" s="49">
        <f>'FARMACIA - Desglose mensual'!H22+'FARMACIA - Desglose mensual'!I22+'FARMACIA - Desglose mensual'!J22</f>
        <v>0</v>
      </c>
      <c r="X16" s="51">
        <f>'FARMACIA - Desglose mensual'!K22+'FARMACIA - Desglose mensual'!L22+'FARMACIA - Desglose mensual'!M22</f>
        <v>0</v>
      </c>
      <c r="Y16" s="61">
        <f t="shared" si="4"/>
        <v>0</v>
      </c>
      <c r="Z16" s="26"/>
      <c r="AA16"/>
      <c r="AB16"/>
      <c r="AC16"/>
      <c r="AD16"/>
      <c r="AE16"/>
      <c r="AF16"/>
      <c r="AG16"/>
      <c r="AH16"/>
      <c r="AI16"/>
    </row>
    <row r="17" spans="1:35" x14ac:dyDescent="0.15">
      <c r="A17" s="125" t="s">
        <v>12</v>
      </c>
      <c r="B17" s="10"/>
      <c r="C17" s="96">
        <f>'FARMACIA - Desglose mensual'!B139+'FARMACIA - Desglose mensual'!C139+'FARMACIA - Desglose mensual'!D139</f>
        <v>-22403.373333333337</v>
      </c>
      <c r="D17" s="49">
        <f>'FARMACIA - Desglose mensual'!E139+'FARMACIA - Desglose mensual'!F139+'FARMACIA - Desglose mensual'!G139</f>
        <v>-24317.743333333332</v>
      </c>
      <c r="E17" s="49">
        <f>'FARMACIA - Desglose mensual'!H139+'FARMACIA - Desglose mensual'!I139+'FARMACIA - Desglose mensual'!J139</f>
        <v>-22672.05</v>
      </c>
      <c r="F17" s="49">
        <f>'FARMACIA - Desglose mensual'!K139+'FARMACIA - Desglose mensual'!L139+'FARMACIA - Desglose mensual'!M139</f>
        <v>-22905.136666666669</v>
      </c>
      <c r="G17" s="61">
        <f t="shared" si="2"/>
        <v>-92298.303333333344</v>
      </c>
      <c r="H17" s="10"/>
      <c r="I17" s="96">
        <f>'FARMACIA - Desglose mensual'!B100+'FARMACIA - Desglose mensual'!B100+'FARMACIA - Desglose mensual'!B100</f>
        <v>-1545.82</v>
      </c>
      <c r="J17" s="49">
        <f>'FARMACIA - Desglose mensual'!E100+'FARMACIA - Desglose mensual'!F100+'FARMACIA - Desglose mensual'!G100</f>
        <v>-23917.266666666666</v>
      </c>
      <c r="K17" s="49">
        <f>'FARMACIA - Desglose mensual'!F100+'FARMACIA - Desglose mensual'!G100+'FARMACIA - Desglose mensual'!H100</f>
        <v>-22962.31</v>
      </c>
      <c r="L17" s="51">
        <f>'FARMACIA - Desglose mensual'!K100+'FARMACIA - Desglose mensual'!L100+'FARMACIA - Desglose mensual'!M100</f>
        <v>-21540.489999999998</v>
      </c>
      <c r="M17" s="61">
        <f t="shared" si="0"/>
        <v>-69965.886666666658</v>
      </c>
      <c r="N17" s="10"/>
      <c r="O17" s="96">
        <f>'FARMACIA - Desglose mensual'!B61+'FARMACIA - Desglose mensual'!C61+'FARMACIA - Desglose mensual'!D61</f>
        <v>-15123.84</v>
      </c>
      <c r="P17" s="49">
        <f>'FARMACIA - Desglose mensual'!E61+'FARMACIA - Desglose mensual'!F61+'FARMACIA - Desglose mensual'!G61</f>
        <v>-17278.050000000003</v>
      </c>
      <c r="Q17" s="49">
        <f>'FARMACIA - Desglose mensual'!H61+'FARMACIA - Desglose mensual'!I61+'FARMACIA - Desglose mensual'!J61</f>
        <v>-17128.336666666666</v>
      </c>
      <c r="R17" s="51">
        <f>'FARMACIA - Desglose mensual'!K61+'FARMACIA - Desglose mensual'!L61+'FARMACIA - Desglose mensual'!M61</f>
        <v>-24964.333333333336</v>
      </c>
      <c r="S17" s="61">
        <f t="shared" si="1"/>
        <v>-74494.559999999998</v>
      </c>
      <c r="T17" s="29">
        <f t="shared" si="3"/>
        <v>6.4726876898008393E-2</v>
      </c>
      <c r="U17" s="96">
        <f>'FARMACIA - Desglose mensual'!B23+'FARMACIA - Desglose mensual'!C23+'FARMACIA - Desglose mensual'!D23</f>
        <v>0</v>
      </c>
      <c r="V17" s="49">
        <f>'FARMACIA - Desglose mensual'!E23+'FARMACIA - Desglose mensual'!F23+'FARMACIA - Desglose mensual'!G23</f>
        <v>0</v>
      </c>
      <c r="W17" s="49">
        <f>'FARMACIA - Desglose mensual'!H23+'FARMACIA - Desglose mensual'!I23+'FARMACIA - Desglose mensual'!J23</f>
        <v>0</v>
      </c>
      <c r="X17" s="51">
        <f>'FARMACIA - Desglose mensual'!K23+'FARMACIA - Desglose mensual'!L23+'FARMACIA - Desglose mensual'!M23</f>
        <v>0</v>
      </c>
      <c r="Y17" s="61">
        <f t="shared" si="4"/>
        <v>0</v>
      </c>
      <c r="Z17" s="26"/>
      <c r="AA17"/>
      <c r="AB17"/>
      <c r="AC17"/>
      <c r="AD17"/>
      <c r="AE17"/>
      <c r="AF17"/>
      <c r="AG17"/>
      <c r="AH17"/>
      <c r="AI17"/>
    </row>
    <row r="18" spans="1:35" x14ac:dyDescent="0.15">
      <c r="A18" s="125" t="s">
        <v>52</v>
      </c>
      <c r="B18" s="10"/>
      <c r="C18" s="96"/>
      <c r="D18" s="49"/>
      <c r="E18" s="49"/>
      <c r="F18" s="49"/>
      <c r="G18" s="61"/>
      <c r="H18" s="10"/>
      <c r="I18" s="96"/>
      <c r="J18" s="49"/>
      <c r="K18" s="49"/>
      <c r="L18" s="48"/>
      <c r="M18" s="60">
        <f t="shared" si="0"/>
        <v>0</v>
      </c>
      <c r="N18" s="10"/>
      <c r="O18" s="96"/>
      <c r="P18" s="49">
        <f>'FARMACIA - Desglose mensual'!E62+'FARMACIA - Desglose mensual'!F62+'FARMACIA - Desglose mensual'!G62</f>
        <v>0</v>
      </c>
      <c r="Q18" s="49">
        <f>'FARMACIA - Desglose mensual'!H62+'FARMACIA - Desglose mensual'!I62+'FARMACIA - Desglose mensual'!J62</f>
        <v>-531.73333333333335</v>
      </c>
      <c r="R18" s="48">
        <f>'FARMACIA - Desglose mensual'!K62+'FARMACIA - Desglose mensual'!L62+'FARMACIA - Desglose mensual'!M62</f>
        <v>-527.66666666666663</v>
      </c>
      <c r="S18" s="60">
        <f t="shared" si="1"/>
        <v>-1059.4000000000001</v>
      </c>
      <c r="T18" s="31"/>
      <c r="U18" s="96">
        <f>'FARMACIA - Desglose mensual'!B24+'FARMACIA - Desglose mensual'!C24+'FARMACIA - Desglose mensual'!D24</f>
        <v>0</v>
      </c>
      <c r="V18" s="49">
        <f>'FARMACIA - Desglose mensual'!E24+'FARMACIA - Desglose mensual'!F24+'FARMACIA - Desglose mensual'!G24</f>
        <v>0</v>
      </c>
      <c r="W18" s="49">
        <f>'FARMACIA - Desglose mensual'!H24+'FARMACIA - Desglose mensual'!I24+'FARMACIA - Desglose mensual'!J24</f>
        <v>0</v>
      </c>
      <c r="X18" s="48">
        <f>'FARMACIA - Desglose mensual'!K24+'FARMACIA - Desglose mensual'!L24+'FARMACIA - Desglose mensual'!M24</f>
        <v>0</v>
      </c>
      <c r="Y18" s="60">
        <f>SUM(U18:X18)</f>
        <v>0</v>
      </c>
      <c r="Z18" s="26"/>
      <c r="AA18"/>
      <c r="AB18"/>
      <c r="AC18"/>
      <c r="AD18"/>
      <c r="AE18"/>
      <c r="AF18"/>
      <c r="AG18"/>
      <c r="AH18"/>
      <c r="AI18"/>
    </row>
    <row r="19" spans="1:35" x14ac:dyDescent="0.15">
      <c r="A19" s="125" t="s">
        <v>53</v>
      </c>
      <c r="B19" s="10"/>
      <c r="C19" s="96"/>
      <c r="D19" s="49"/>
      <c r="E19" s="49"/>
      <c r="F19" s="49"/>
      <c r="G19" s="61"/>
      <c r="H19" s="10"/>
      <c r="I19" s="96"/>
      <c r="J19" s="49"/>
      <c r="K19" s="49"/>
      <c r="L19" s="48"/>
      <c r="M19" s="61">
        <f t="shared" si="0"/>
        <v>0</v>
      </c>
      <c r="N19" s="10"/>
      <c r="O19" s="96">
        <f>'FARMACIA - Desglose mensual'!B63+'FARMACIA - Desglose mensual'!C63+'FARMACIA - Desglose mensual'!D63</f>
        <v>-32.233333333333334</v>
      </c>
      <c r="P19" s="49">
        <f>'FARMACIA - Desglose mensual'!E63+'FARMACIA - Desglose mensual'!F63+'FARMACIA - Desglose mensual'!G63</f>
        <v>-57.593333333333334</v>
      </c>
      <c r="Q19" s="49">
        <f>'FARMACIA - Desglose mensual'!H63+'FARMACIA - Desglose mensual'!I63+'FARMACIA - Desglose mensual'!J63</f>
        <v>-12.979999999999999</v>
      </c>
      <c r="R19" s="48">
        <f>'FARMACIA - Desglose mensual'!K63+'FARMACIA - Desglose mensual'!L63+'FARMACIA - Desglose mensual'!M63</f>
        <v>-91</v>
      </c>
      <c r="S19" s="61">
        <f t="shared" si="1"/>
        <v>-193.80666666666667</v>
      </c>
      <c r="U19" s="96">
        <f>'FARMACIA - Desglose mensual'!B25+'FARMACIA - Desglose mensual'!C25+'FARMACIA - Desglose mensual'!D25</f>
        <v>0</v>
      </c>
      <c r="V19" s="49">
        <f>'FARMACIA - Desglose mensual'!E25+'FARMACIA - Desglose mensual'!F25+'FARMACIA - Desglose mensual'!G25</f>
        <v>0</v>
      </c>
      <c r="W19" s="49">
        <f>'FARMACIA - Desglose mensual'!H25+'FARMACIA - Desglose mensual'!I25+'FARMACIA - Desglose mensual'!J25</f>
        <v>0</v>
      </c>
      <c r="X19" s="48">
        <f>'FARMACIA - Desglose mensual'!K25+'FARMACIA - Desglose mensual'!L25+'FARMACIA - Desglose mensual'!M25</f>
        <v>0</v>
      </c>
      <c r="Y19" s="61"/>
      <c r="Z19" s="26"/>
      <c r="AA19"/>
      <c r="AB19"/>
      <c r="AC19"/>
      <c r="AD19"/>
      <c r="AE19"/>
      <c r="AF19"/>
      <c r="AG19"/>
      <c r="AH19"/>
      <c r="AI19"/>
    </row>
    <row r="20" spans="1:35" x14ac:dyDescent="0.15">
      <c r="A20" s="117" t="s">
        <v>13</v>
      </c>
      <c r="B20" s="9"/>
      <c r="C20" s="95">
        <f>'FARMACIA - Desglose mensual'!B142+'FARMACIA - Desglose mensual'!C142+'FARMACIA - Desglose mensual'!D142</f>
        <v>-2053.9166666666665</v>
      </c>
      <c r="D20" s="48">
        <f>'FARMACIA - Desglose mensual'!E142+'FARMACIA - Desglose mensual'!F142+'FARMACIA - Desglose mensual'!G142</f>
        <v>-1833.1999999999998</v>
      </c>
      <c r="E20" s="48">
        <f>'FARMACIA - Desglose mensual'!H142+'FARMACIA - Desglose mensual'!I142+'FARMACIA - Desglose mensual'!J142</f>
        <v>-2300.8766666666666</v>
      </c>
      <c r="F20" s="48">
        <f>'FARMACIA - Desglose mensual'!K142+'FARMACIA - Desglose mensual'!L142+'FARMACIA - Desglose mensual'!M142</f>
        <v>-2521.0300000000002</v>
      </c>
      <c r="G20" s="60">
        <f t="shared" si="2"/>
        <v>-8709.0233333333326</v>
      </c>
      <c r="H20" s="9"/>
      <c r="I20" s="95">
        <f>'FARMACIA - Desglose mensual'!B103+'FARMACIA - Desglose mensual'!C103+'FARMACIA - Desglose mensual'!D103</f>
        <v>-2425.4666666666662</v>
      </c>
      <c r="J20" s="48">
        <f>'FARMACIA - Desglose mensual'!E103+'FARMACIA - Desglose mensual'!F103+'FARMACIA - Desglose mensual'!G103</f>
        <v>-2529.0533333333333</v>
      </c>
      <c r="K20" s="48">
        <f>'FARMACIA - Desglose mensual'!H103+'FARMACIA - Desglose mensual'!I103+'FARMACIA - Desglose mensual'!J103</f>
        <v>-2610.4566666666665</v>
      </c>
      <c r="L20" s="48">
        <f>'FARMACIA - Desglose mensual'!K103+'FARMACIA - Desglose mensual'!L103+'FARMACIA - Desglose mensual'!M103</f>
        <v>-2756.52</v>
      </c>
      <c r="M20" s="60">
        <f t="shared" si="0"/>
        <v>-10321.496666666666</v>
      </c>
      <c r="N20" s="9"/>
      <c r="O20" s="95">
        <f>'FARMACIA - Desglose mensual'!B64+'FARMACIA - Desglose mensual'!C64+'FARMACIA - Desglose mensual'!D64</f>
        <v>-2521.12</v>
      </c>
      <c r="P20" s="48">
        <f>'FARMACIA - Desglose mensual'!E64+'FARMACIA - Desglose mensual'!F64+'FARMACIA - Desglose mensual'!G64</f>
        <v>-2725.7166666666667</v>
      </c>
      <c r="Q20" s="48">
        <f>'FARMACIA - Desglose mensual'!H64+'FARMACIA - Desglose mensual'!I64+'FARMACIA - Desglose mensual'!J64</f>
        <v>-2663.163333333333</v>
      </c>
      <c r="R20" s="48">
        <f>'FARMACIA - Desglose mensual'!K64+'FARMACIA - Desglose mensual'!L64+'FARMACIA - Desglose mensual'!M64</f>
        <v>-2663</v>
      </c>
      <c r="S20" s="60">
        <f t="shared" si="1"/>
        <v>-10573</v>
      </c>
      <c r="T20" s="29">
        <f>(S20-M20)/M20</f>
        <v>2.4366944199630029E-2</v>
      </c>
      <c r="U20" s="95">
        <f>'FARMACIA - Desglose mensual'!B26+'FARMACIA - Desglose mensual'!C26+'FARMACIA - Desglose mensual'!D26</f>
        <v>0</v>
      </c>
      <c r="V20" s="48">
        <f>'FARMACIA - Desglose mensual'!E26+'FARMACIA - Desglose mensual'!F26+'FARMACIA - Desglose mensual'!G26</f>
        <v>0</v>
      </c>
      <c r="W20" s="48">
        <f>'FARMACIA - Desglose mensual'!H26+'FARMACIA - Desglose mensual'!I26+'FARMACIA - Desglose mensual'!J26</f>
        <v>0</v>
      </c>
      <c r="X20" s="48">
        <f>'FARMACIA - Desglose mensual'!K26+'FARMACIA - Desglose mensual'!L26+'FARMACIA - Desglose mensual'!M26</f>
        <v>0</v>
      </c>
      <c r="Y20" s="60">
        <f t="shared" ref="Y20:Y24" si="5">SUM(U20:X20)</f>
        <v>0</v>
      </c>
      <c r="Z20" s="26"/>
      <c r="AA20"/>
      <c r="AB20"/>
      <c r="AC20"/>
      <c r="AD20"/>
      <c r="AE20"/>
      <c r="AF20"/>
      <c r="AG20"/>
      <c r="AH20"/>
      <c r="AI20"/>
    </row>
    <row r="21" spans="1:35" x14ac:dyDescent="0.15">
      <c r="A21" s="117" t="s">
        <v>14</v>
      </c>
      <c r="B21" s="9"/>
      <c r="C21" s="95">
        <f>'FARMACIA - Desglose mensual'!B143+'FARMACIA - Desglose mensual'!C143+'FARMACIA - Desglose mensual'!D143</f>
        <v>-444.69</v>
      </c>
      <c r="D21" s="48">
        <f>'FARMACIA - Desglose mensual'!E143+'FARMACIA - Desglose mensual'!F143+'FARMACIA - Desglose mensual'!G143</f>
        <v>-111.89666666666669</v>
      </c>
      <c r="E21" s="48">
        <f>'FARMACIA - Desglose mensual'!H143+'FARMACIA - Desglose mensual'!I143+'FARMACIA - Desglose mensual'!J143</f>
        <v>73.006666666666675</v>
      </c>
      <c r="F21" s="48">
        <f>'FARMACIA - Desglose mensual'!K143+'FARMACIA - Desglose mensual'!L143+'FARMACIA - Desglose mensual'!M143</f>
        <v>41.273333333333333</v>
      </c>
      <c r="G21" s="60">
        <f t="shared" si="2"/>
        <v>-442.30666666666673</v>
      </c>
      <c r="H21" s="9"/>
      <c r="I21" s="95">
        <f>'FARMACIA - Desglose mensual'!B104+'FARMACIA - Desglose mensual'!C104+'FARMACIA - Desglose mensual'!D104</f>
        <v>-227.04333333333332</v>
      </c>
      <c r="J21" s="48">
        <f>'FARMACIA - Desglose mensual'!E104+'FARMACIA - Desglose mensual'!F104+'FARMACIA - Desglose mensual'!G104</f>
        <v>41.416666666666664</v>
      </c>
      <c r="K21" s="48">
        <f>'FARMACIA - Desglose mensual'!H104+'FARMACIA - Desglose mensual'!I104+'FARMACIA - Desglose mensual'!J104</f>
        <v>75.09</v>
      </c>
      <c r="L21" s="48">
        <f>'FARMACIA - Desglose mensual'!K104+'FARMACIA - Desglose mensual'!L104+'FARMACIA - Desglose mensual'!M104</f>
        <v>42.35</v>
      </c>
      <c r="M21" s="60">
        <f t="shared" si="0"/>
        <v>-68.186666666666667</v>
      </c>
      <c r="N21" s="9"/>
      <c r="O21" s="95">
        <f>'FARMACIA - Desglose mensual'!B65+'FARMACIA - Desglose mensual'!C65+'FARMACIA - Desglose mensual'!D65</f>
        <v>145.85333333333332</v>
      </c>
      <c r="P21" s="48">
        <f>'FARMACIA - Desglose mensual'!E65+'FARMACIA - Desglose mensual'!F65+'FARMACIA - Desglose mensual'!G65</f>
        <v>0</v>
      </c>
      <c r="Q21" s="48">
        <f>'FARMACIA - Desglose mensual'!H65+'FARMACIA - Desglose mensual'!I65+'FARMACIA - Desglose mensual'!J65</f>
        <v>0</v>
      </c>
      <c r="R21" s="48">
        <f>'FARMACIA - Desglose mensual'!K65+'FARMACIA - Desglose mensual'!L65+'FARMACIA - Desglose mensual'!M65</f>
        <v>-37.243333333333332</v>
      </c>
      <c r="S21" s="60">
        <f t="shared" si="1"/>
        <v>108.60999999999999</v>
      </c>
      <c r="T21" s="29">
        <f>(S21-M21)/M21</f>
        <v>-2.5928333985138834</v>
      </c>
      <c r="U21" s="95">
        <f>'FARMACIA - Desglose mensual'!B27+'FARMACIA - Desglose mensual'!C27+'FARMACIA - Desglose mensual'!D27</f>
        <v>0</v>
      </c>
      <c r="V21" s="48">
        <f>'FARMACIA - Desglose mensual'!E27+'FARMACIA - Desglose mensual'!F27+'FARMACIA - Desglose mensual'!G27</f>
        <v>0</v>
      </c>
      <c r="W21" s="48">
        <f>'FARMACIA - Desglose mensual'!H27+'FARMACIA - Desglose mensual'!I27+'FARMACIA - Desglose mensual'!J27</f>
        <v>0</v>
      </c>
      <c r="X21" s="48">
        <f>'FARMACIA - Desglose mensual'!K27+'FARMACIA - Desglose mensual'!L27+'FARMACIA - Desglose mensual'!M27</f>
        <v>0</v>
      </c>
      <c r="Y21" s="60">
        <f t="shared" si="5"/>
        <v>0</v>
      </c>
      <c r="Z21" s="26"/>
      <c r="AA21"/>
      <c r="AB21"/>
      <c r="AC21"/>
      <c r="AD21"/>
      <c r="AE21"/>
      <c r="AF21"/>
      <c r="AG21"/>
      <c r="AH21"/>
      <c r="AI21"/>
    </row>
    <row r="22" spans="1:35" x14ac:dyDescent="0.15">
      <c r="A22" s="117" t="s">
        <v>15</v>
      </c>
      <c r="B22" s="9"/>
      <c r="C22" s="95">
        <f>'FARMACIA - Desglose mensual'!B144+'FARMACIA - Desglose mensual'!C144+'FARMACIA - Desglose mensual'!D144</f>
        <v>223646.92</v>
      </c>
      <c r="D22" s="48">
        <f>'FARMACIA - Desglose mensual'!E144+'FARMACIA - Desglose mensual'!F144+'FARMACIA - Desglose mensual'!G144</f>
        <v>53945.64</v>
      </c>
      <c r="E22" s="48">
        <f>'FARMACIA - Desglose mensual'!H144+'FARMACIA - Desglose mensual'!I144+'FARMACIA - Desglose mensual'!J144</f>
        <v>74362.429999999993</v>
      </c>
      <c r="F22" s="48">
        <f>'FARMACIA - Desglose mensual'!K144+'FARMACIA - Desglose mensual'!L144+'FARMACIA - Desglose mensual'!M144</f>
        <v>79140.09</v>
      </c>
      <c r="G22" s="62">
        <f t="shared" si="2"/>
        <v>431095.07999999996</v>
      </c>
      <c r="H22" s="9"/>
      <c r="I22" s="95">
        <f>'FARMACIA - Desglose mensual'!B105+'FARMACIA - Desglose mensual'!C105+'FARMACIA - Desglose mensual'!D105</f>
        <v>28400.483333333334</v>
      </c>
      <c r="J22" s="48">
        <f>'FARMACIA - Desglose mensual'!E105+'FARMACIA - Desglose mensual'!F105+'FARMACIA - Desglose mensual'!G105</f>
        <v>26320.527777777785</v>
      </c>
      <c r="K22" s="48">
        <f>'FARMACIA - Desglose mensual'!H105+'FARMACIA - Desglose mensual'!I105+'FARMACIA - Desglose mensual'!J105</f>
        <v>31108.252222222207</v>
      </c>
      <c r="L22" s="48">
        <f>'FARMACIA - Desglose mensual'!K105+'FARMACIA - Desglose mensual'!L105+'FARMACIA - Desglose mensual'!M105</f>
        <v>16059.003333333341</v>
      </c>
      <c r="M22" s="62">
        <f t="shared" si="0"/>
        <v>101888.26666666666</v>
      </c>
      <c r="N22" s="9"/>
      <c r="O22" s="95">
        <f>'FARMACIA - Desglose mensual'!B66+'FARMACIA - Desglose mensual'!C66+'FARMACIA - Desglose mensual'!D66</f>
        <v>14465.289999999995</v>
      </c>
      <c r="P22" s="48">
        <f>'FARMACIA - Desglose mensual'!E66+'FARMACIA - Desglose mensual'!F66+'FARMACIA - Desglose mensual'!G66</f>
        <v>-7190.4066666666668</v>
      </c>
      <c r="Q22" s="48">
        <f>'FARMACIA - Desglose mensual'!H66+'FARMACIA - Desglose mensual'!I66+'FARMACIA - Desglose mensual'!J66</f>
        <v>9101.4933333333393</v>
      </c>
      <c r="R22" s="48">
        <f>'FARMACIA - Desglose mensual'!K66+'FARMACIA - Desglose mensual'!L66+'FARMACIA - Desglose mensual'!M66</f>
        <v>699.66999999998461</v>
      </c>
      <c r="S22" s="62">
        <f t="shared" si="1"/>
        <v>17076.046666666651</v>
      </c>
      <c r="T22" s="29">
        <f>(S22-M22)/M22</f>
        <v>-0.83240418916407799</v>
      </c>
      <c r="U22" s="95">
        <f>'FARMACIA - Desglose mensual'!B28+'FARMACIA - Desglose mensual'!C28+'FARMACIA - Desglose mensual'!D28</f>
        <v>0</v>
      </c>
      <c r="V22" s="48">
        <f>'FARMACIA - Desglose mensual'!E28+'FARMACIA - Desglose mensual'!F28+'FARMACIA - Desglose mensual'!G28</f>
        <v>0</v>
      </c>
      <c r="W22" s="48">
        <f>'FARMACIA - Desglose mensual'!H28+'FARMACIA - Desglose mensual'!I28+'FARMACIA - Desglose mensual'!J28</f>
        <v>0</v>
      </c>
      <c r="X22" s="48">
        <f>'FARMACIA - Desglose mensual'!K28+'FARMACIA - Desglose mensual'!L28+'FARMACIA - Desglose mensual'!M28</f>
        <v>0</v>
      </c>
      <c r="Y22" s="62">
        <f t="shared" si="5"/>
        <v>0</v>
      </c>
      <c r="Z22" s="26"/>
      <c r="AA22"/>
      <c r="AB22"/>
      <c r="AC22"/>
      <c r="AD22"/>
      <c r="AE22"/>
      <c r="AF22"/>
      <c r="AG22"/>
      <c r="AH22"/>
      <c r="AI22"/>
    </row>
    <row r="23" spans="1:35" x14ac:dyDescent="0.15">
      <c r="A23" s="117" t="s">
        <v>16</v>
      </c>
      <c r="B23" s="9"/>
      <c r="C23" s="95">
        <f>'FARMACIA - Desglose mensual'!B145+'FARMACIA - Desglose mensual'!C145+'FARMACIA - Desglose mensual'!D145</f>
        <v>21.72</v>
      </c>
      <c r="D23" s="48">
        <f>'FARMACIA - Desglose mensual'!E145+'FARMACIA - Desglose mensual'!F145+'FARMACIA - Desglose mensual'!G145</f>
        <v>26.8</v>
      </c>
      <c r="E23" s="48">
        <f>'FARMACIA - Desglose mensual'!H145+'FARMACIA - Desglose mensual'!I145+'FARMACIA - Desglose mensual'!J145</f>
        <v>27.479999999999997</v>
      </c>
      <c r="F23" s="48">
        <f>'FARMACIA - Desglose mensual'!K145+'FARMACIA - Desglose mensual'!L145+'FARMACIA - Desglose mensual'!M145</f>
        <v>25.11</v>
      </c>
      <c r="G23" s="62">
        <f t="shared" si="2"/>
        <v>101.11</v>
      </c>
      <c r="H23" s="9"/>
      <c r="I23" s="95">
        <f>'FARMACIA - Desglose mensual'!B106+'FARMACIA - Desglose mensual'!C106+'FARMACIA - Desglose mensual'!D106</f>
        <v>0</v>
      </c>
      <c r="J23" s="48">
        <f>'FARMACIA - Desglose mensual'!E106+'FARMACIA - Desglose mensual'!F106+'FARMACIA - Desglose mensual'!G106</f>
        <v>0</v>
      </c>
      <c r="K23" s="48">
        <f>'FARMACIA - Desglose mensual'!H106+'FARMACIA - Desglose mensual'!I106+'FARMACIA - Desglose mensual'!J106</f>
        <v>0</v>
      </c>
      <c r="L23" s="48">
        <f>'FARMACIA - Desglose mensual'!K106+'FARMACIA - Desglose mensual'!L106+'FARMACIA - Desglose mensual'!M106</f>
        <v>0</v>
      </c>
      <c r="M23" s="62">
        <f t="shared" si="0"/>
        <v>0</v>
      </c>
      <c r="N23" s="9"/>
      <c r="O23" s="95">
        <f>'FARMACIA - Desglose mensual'!H106+'FARMACIA - Desglose mensual'!I106+'FARMACIA - Desglose mensual'!J106</f>
        <v>0</v>
      </c>
      <c r="P23" s="48">
        <f>'FARMACIA - Desglose mensual'!K106+'FARMACIA - Desglose mensual'!L106+'FARMACIA - Desglose mensual'!M106</f>
        <v>0</v>
      </c>
      <c r="Q23" s="48">
        <f>'FARMACIA - Desglose mensual'!N106+'FARMACIA - Desglose mensual'!O106+'FARMACIA - Desglose mensual'!P106</f>
        <v>0</v>
      </c>
      <c r="R23" s="48">
        <f>'FARMACIA - Desglose mensual'!Q106+'FARMACIA - Desglose mensual'!R106+'FARMACIA - Desglose mensual'!S106</f>
        <v>0</v>
      </c>
      <c r="S23" s="62">
        <f t="shared" si="1"/>
        <v>0</v>
      </c>
      <c r="U23" s="95">
        <f>'FARMACIA - Desglose mensual'!N106+'FARMACIA - Desglose mensual'!O106+'FARMACIA - Desglose mensual'!P106</f>
        <v>0</v>
      </c>
      <c r="V23" s="48">
        <f>'FARMACIA - Desglose mensual'!Q106+'FARMACIA - Desglose mensual'!R106+'FARMACIA - Desglose mensual'!S106</f>
        <v>0</v>
      </c>
      <c r="W23" s="48">
        <f>'FARMACIA - Desglose mensual'!T106+'FARMACIA - Desglose mensual'!U106+'FARMACIA - Desglose mensual'!V106</f>
        <v>0</v>
      </c>
      <c r="X23" s="48">
        <f>'FARMACIA - Desglose mensual'!W106+'FARMACIA - Desglose mensual'!X106+'FARMACIA - Desglose mensual'!Y106</f>
        <v>0</v>
      </c>
      <c r="Y23" s="62">
        <f t="shared" si="5"/>
        <v>0</v>
      </c>
      <c r="Z23" s="26"/>
      <c r="AA23"/>
      <c r="AB23"/>
      <c r="AC23"/>
      <c r="AD23"/>
      <c r="AE23"/>
      <c r="AF23"/>
      <c r="AG23"/>
      <c r="AH23"/>
      <c r="AI23"/>
    </row>
    <row r="24" spans="1:35" x14ac:dyDescent="0.15">
      <c r="A24" s="117" t="s">
        <v>17</v>
      </c>
      <c r="B24" s="9"/>
      <c r="C24" s="95">
        <f>C23</f>
        <v>21.72</v>
      </c>
      <c r="D24" s="48">
        <f>D23</f>
        <v>26.8</v>
      </c>
      <c r="E24" s="48">
        <f>'FARMACIA - Desglose mensual'!H147+'FARMACIA - Desglose mensual'!I147+'FARMACIA - Desglose mensual'!J147</f>
        <v>27.479999999999997</v>
      </c>
      <c r="F24" s="48">
        <f>'FARMACIA - Desglose mensual'!K147+'FARMACIA - Desglose mensual'!L147+'FARMACIA - Desglose mensual'!M147</f>
        <v>25.11</v>
      </c>
      <c r="G24" s="62">
        <f t="shared" si="2"/>
        <v>101.11</v>
      </c>
      <c r="H24" s="9"/>
      <c r="I24" s="95">
        <f>'FARMACIA - Desglose mensual'!B108+'FARMACIA - Desglose mensual'!C108+'FARMACIA - Desglose mensual'!D108</f>
        <v>0</v>
      </c>
      <c r="J24" s="48">
        <f>'FARMACIA - Desglose mensual'!E108+'FARMACIA - Desglose mensual'!F108+'FARMACIA - Desglose mensual'!G108</f>
        <v>0</v>
      </c>
      <c r="K24" s="48">
        <f>'FARMACIA - Desglose mensual'!H108+'FARMACIA - Desglose mensual'!I108+'FARMACIA - Desglose mensual'!J108</f>
        <v>0</v>
      </c>
      <c r="L24" s="48">
        <f>'FARMACIA - Desglose mensual'!K108+'FARMACIA - Desglose mensual'!L108+'FARMACIA - Desglose mensual'!M108</f>
        <v>0</v>
      </c>
      <c r="M24" s="62">
        <f t="shared" si="0"/>
        <v>0</v>
      </c>
      <c r="N24" s="9"/>
      <c r="O24" s="95">
        <f>'FARMACIA - Desglose mensual'!H108+'FARMACIA - Desglose mensual'!I108+'FARMACIA - Desglose mensual'!J108</f>
        <v>0</v>
      </c>
      <c r="P24" s="48">
        <f>'FARMACIA - Desglose mensual'!K108+'FARMACIA - Desglose mensual'!L108+'FARMACIA - Desglose mensual'!M108</f>
        <v>0</v>
      </c>
      <c r="Q24" s="48">
        <f>'FARMACIA - Desglose mensual'!N108+'FARMACIA - Desglose mensual'!O108+'FARMACIA - Desglose mensual'!P108</f>
        <v>0</v>
      </c>
      <c r="R24" s="48">
        <f>'FARMACIA - Desglose mensual'!Q108+'FARMACIA - Desglose mensual'!R108+'FARMACIA - Desglose mensual'!S108</f>
        <v>0</v>
      </c>
      <c r="S24" s="62">
        <f t="shared" si="1"/>
        <v>0</v>
      </c>
      <c r="U24" s="95">
        <f>'FARMACIA - Desglose mensual'!N108+'FARMACIA - Desglose mensual'!O108+'FARMACIA - Desglose mensual'!P108</f>
        <v>0</v>
      </c>
      <c r="V24" s="48">
        <f>'FARMACIA - Desglose mensual'!Q108+'FARMACIA - Desglose mensual'!R108+'FARMACIA - Desglose mensual'!S108</f>
        <v>0</v>
      </c>
      <c r="W24" s="48">
        <f>'FARMACIA - Desglose mensual'!T108+'FARMACIA - Desglose mensual'!U108+'FARMACIA - Desglose mensual'!V108</f>
        <v>0</v>
      </c>
      <c r="X24" s="48">
        <f>'FARMACIA - Desglose mensual'!W108+'FARMACIA - Desglose mensual'!X108+'FARMACIA - Desglose mensual'!Y108</f>
        <v>0</v>
      </c>
      <c r="Y24" s="62">
        <f t="shared" si="5"/>
        <v>0</v>
      </c>
      <c r="Z24" s="26"/>
      <c r="AA24"/>
      <c r="AB24"/>
      <c r="AC24"/>
      <c r="AD24"/>
      <c r="AE24"/>
      <c r="AF24"/>
      <c r="AG24"/>
      <c r="AH24"/>
      <c r="AI24"/>
    </row>
    <row r="25" spans="1:35" x14ac:dyDescent="0.15">
      <c r="A25" s="125"/>
      <c r="B25" s="10"/>
      <c r="C25" s="96">
        <f>'FARMACIA - Desglose mensual'!B148+'FARMACIA - Desglose mensual'!C148+'FARMACIA - Desglose mensual'!D148</f>
        <v>0</v>
      </c>
      <c r="D25" s="49">
        <f>'FARMACIA - Desglose mensual'!E148+'FARMACIA - Desglose mensual'!F148+'FARMACIA - Desglose mensual'!G148</f>
        <v>0</v>
      </c>
      <c r="E25" s="49">
        <f>'FARMACIA - Desglose mensual'!H148+'FARMACIA - Desglose mensual'!I148+'FARMACIA - Desglose mensual'!J148</f>
        <v>0</v>
      </c>
      <c r="F25" s="49">
        <f>'FARMACIA - Desglose mensual'!K148+'FARMACIA - Desglose mensual'!L148+'FARMACIA - Desglose mensual'!M148</f>
        <v>0</v>
      </c>
      <c r="G25" s="61">
        <f t="shared" si="2"/>
        <v>0</v>
      </c>
      <c r="H25" s="10"/>
      <c r="I25" s="96">
        <f>'FARMACIA - Desglose mensual'!B109+'FARMACIA - Desglose mensual'!C109+'FARMACIA - Desglose mensual'!D109</f>
        <v>0</v>
      </c>
      <c r="J25" s="49">
        <f>'FARMACIA - Desglose mensual'!E109+'FARMACIA - Desglose mensual'!F109+'FARMACIA - Desglose mensual'!G109</f>
        <v>0</v>
      </c>
      <c r="K25" s="49">
        <f>'FARMACIA - Desglose mensual'!H109+'FARMACIA - Desglose mensual'!I109+'FARMACIA - Desglose mensual'!J109</f>
        <v>0</v>
      </c>
      <c r="L25" s="48">
        <f>'FARMACIA - Desglose mensual'!K109+'FARMACIA - Desglose mensual'!L109+'FARMACIA - Desglose mensual'!M109</f>
        <v>0</v>
      </c>
      <c r="M25" s="61">
        <f t="shared" si="0"/>
        <v>0</v>
      </c>
      <c r="N25" s="10"/>
      <c r="O25" s="96">
        <f>'FARMACIA - Desglose mensual'!H109+'FARMACIA - Desglose mensual'!I109+'FARMACIA - Desglose mensual'!J109</f>
        <v>0</v>
      </c>
      <c r="P25" s="49">
        <f>'FARMACIA - Desglose mensual'!K109+'FARMACIA - Desglose mensual'!L109+'FARMACIA - Desglose mensual'!M109</f>
        <v>0</v>
      </c>
      <c r="Q25" s="49">
        <f>'FARMACIA - Desglose mensual'!N109+'FARMACIA - Desglose mensual'!O109+'FARMACIA - Desglose mensual'!P109</f>
        <v>0</v>
      </c>
      <c r="R25" s="48">
        <f>'FARMACIA - Desglose mensual'!Q109+'FARMACIA - Desglose mensual'!R109+'FARMACIA - Desglose mensual'!S109</f>
        <v>0</v>
      </c>
      <c r="S25" s="61">
        <f t="shared" si="1"/>
        <v>0</v>
      </c>
      <c r="U25" s="96">
        <f>'FARMACIA - Desglose mensual'!N109+'FARMACIA - Desglose mensual'!O109+'FARMACIA - Desglose mensual'!P109</f>
        <v>0</v>
      </c>
      <c r="V25" s="49">
        <f>'FARMACIA - Desglose mensual'!Q109+'FARMACIA - Desglose mensual'!R109+'FARMACIA - Desglose mensual'!S109</f>
        <v>0</v>
      </c>
      <c r="W25" s="49">
        <f>'FARMACIA - Desglose mensual'!T109+'FARMACIA - Desglose mensual'!U109+'FARMACIA - Desglose mensual'!V109</f>
        <v>0</v>
      </c>
      <c r="X25" s="48">
        <f>'FARMACIA - Desglose mensual'!W109+'FARMACIA - Desglose mensual'!X109+'FARMACIA - Desglose mensual'!Y109</f>
        <v>0</v>
      </c>
      <c r="Y25" s="61"/>
      <c r="Z25" s="26"/>
      <c r="AA25"/>
      <c r="AB25"/>
      <c r="AC25"/>
      <c r="AD25"/>
      <c r="AE25"/>
      <c r="AF25"/>
      <c r="AG25"/>
      <c r="AH25"/>
      <c r="AI25"/>
    </row>
    <row r="26" spans="1:35" x14ac:dyDescent="0.15">
      <c r="A26" s="117" t="s">
        <v>18</v>
      </c>
      <c r="B26" s="9"/>
      <c r="C26" s="95">
        <f>'FARMACIA - Desglose mensual'!B149+'FARMACIA - Desglose mensual'!C149+'FARMACIA - Desglose mensual'!D149</f>
        <v>223668.63999999998</v>
      </c>
      <c r="D26" s="48">
        <f>'FARMACIA - Desglose mensual'!E149+'FARMACIA - Desglose mensual'!F149+'FARMACIA - Desglose mensual'!G149</f>
        <v>53972.44</v>
      </c>
      <c r="E26" s="48">
        <f>'FARMACIA - Desglose mensual'!H149+'FARMACIA - Desglose mensual'!I149+'FARMACIA - Desglose mensual'!J149</f>
        <v>74389.91</v>
      </c>
      <c r="F26" s="48">
        <f>'FARMACIA - Desglose mensual'!K149+'FARMACIA - Desglose mensual'!L149+'FARMACIA - Desglose mensual'!M149</f>
        <v>79165.200000000012</v>
      </c>
      <c r="G26" s="62">
        <f t="shared" si="2"/>
        <v>431196.19</v>
      </c>
      <c r="H26" s="9"/>
      <c r="I26" s="95">
        <f>'FARMACIA - Desglose mensual'!B110+'FARMACIA - Desglose mensual'!C110+'FARMACIA - Desglose mensual'!D110</f>
        <v>28400.483333333334</v>
      </c>
      <c r="J26" s="48">
        <f>'FARMACIA - Desglose mensual'!E110+'FARMACIA - Desglose mensual'!F110+'FARMACIA - Desglose mensual'!G110</f>
        <v>26320.527777777785</v>
      </c>
      <c r="K26" s="48">
        <f>'FARMACIA - Desglose mensual'!H110+'FARMACIA - Desglose mensual'!I110+'FARMACIA - Desglose mensual'!J110</f>
        <v>40901.103333333325</v>
      </c>
      <c r="L26" s="48">
        <f>'FARMACIA - Desglose mensual'!K110+'FARMACIA - Desglose mensual'!L110+'FARMACIA - Desglose mensual'!M110</f>
        <v>16059.003333333341</v>
      </c>
      <c r="M26" s="62">
        <f t="shared" si="0"/>
        <v>111681.11777777779</v>
      </c>
      <c r="N26" s="9"/>
      <c r="O26" s="95">
        <f>O22+O24</f>
        <v>14465.289999999995</v>
      </c>
      <c r="P26" s="48">
        <f t="shared" ref="P26:R26" si="6">P22+P24</f>
        <v>-7190.4066666666668</v>
      </c>
      <c r="Q26" s="48">
        <f t="shared" si="6"/>
        <v>9101.4933333333393</v>
      </c>
      <c r="R26" s="48">
        <f t="shared" si="6"/>
        <v>699.66999999998461</v>
      </c>
      <c r="S26" s="62">
        <f t="shared" si="1"/>
        <v>17076.046666666651</v>
      </c>
      <c r="T26" s="29">
        <f>(S26-M26)/M26</f>
        <v>-0.84709996634664397</v>
      </c>
      <c r="U26" s="95">
        <f>U22+U24</f>
        <v>0</v>
      </c>
      <c r="V26" s="48">
        <f t="shared" ref="V26:X26" si="7">V22+V24</f>
        <v>0</v>
      </c>
      <c r="W26" s="48">
        <f t="shared" si="7"/>
        <v>0</v>
      </c>
      <c r="X26" s="48">
        <f t="shared" si="7"/>
        <v>0</v>
      </c>
      <c r="Y26" s="62">
        <f>SUM(U26:X26)</f>
        <v>0</v>
      </c>
      <c r="Z26" s="26"/>
      <c r="AA26"/>
      <c r="AB26"/>
      <c r="AC26"/>
      <c r="AD26"/>
      <c r="AE26"/>
      <c r="AF26"/>
      <c r="AG26"/>
      <c r="AH26"/>
      <c r="AI26"/>
    </row>
    <row r="27" spans="1:35" x14ac:dyDescent="0.15">
      <c r="A27" s="125"/>
      <c r="B27" s="10"/>
      <c r="C27" s="97"/>
      <c r="D27" s="80"/>
      <c r="E27" s="80"/>
      <c r="F27" s="80"/>
      <c r="G27" s="61"/>
      <c r="H27" s="10"/>
      <c r="I27" s="97"/>
      <c r="J27" s="80"/>
      <c r="K27" s="80"/>
      <c r="L27" s="80"/>
      <c r="M27" s="61"/>
      <c r="N27" s="10"/>
      <c r="O27" s="97"/>
      <c r="P27" s="80"/>
      <c r="Q27" s="80"/>
      <c r="R27" s="80"/>
      <c r="S27" s="61"/>
      <c r="U27" s="97"/>
      <c r="V27" s="80"/>
      <c r="W27" s="80"/>
      <c r="X27" s="80"/>
      <c r="Y27" s="61"/>
      <c r="Z27" s="26"/>
      <c r="AA27"/>
      <c r="AB27"/>
      <c r="AC27"/>
      <c r="AD27"/>
      <c r="AE27"/>
      <c r="AF27"/>
      <c r="AG27"/>
      <c r="AH27"/>
      <c r="AI27"/>
    </row>
    <row r="28" spans="1:35" x14ac:dyDescent="0.15">
      <c r="A28" s="117" t="s">
        <v>19</v>
      </c>
      <c r="B28" s="9"/>
      <c r="C28" s="98"/>
      <c r="D28" s="17"/>
      <c r="E28" s="17"/>
      <c r="F28" s="17"/>
      <c r="G28" s="60"/>
      <c r="H28" s="9"/>
      <c r="I28" s="98"/>
      <c r="J28" s="17"/>
      <c r="K28" s="17"/>
      <c r="L28" s="17"/>
      <c r="M28" s="60"/>
      <c r="N28" s="9"/>
      <c r="O28" s="98"/>
      <c r="P28" s="17"/>
      <c r="Q28" s="17"/>
      <c r="R28" s="17"/>
      <c r="S28" s="60"/>
      <c r="U28" s="98"/>
      <c r="V28" s="17"/>
      <c r="W28" s="17"/>
      <c r="X28" s="17"/>
      <c r="Y28" s="60"/>
      <c r="Z28" s="26"/>
      <c r="AA28"/>
      <c r="AB28"/>
      <c r="AC28"/>
      <c r="AD28"/>
      <c r="AE28"/>
      <c r="AF28"/>
      <c r="AG28"/>
      <c r="AH28"/>
      <c r="AI28"/>
    </row>
    <row r="29" spans="1:35" x14ac:dyDescent="0.15">
      <c r="A29" s="125"/>
      <c r="B29" s="10"/>
      <c r="C29" s="97"/>
      <c r="D29" s="80"/>
      <c r="E29" s="80"/>
      <c r="F29" s="80"/>
      <c r="G29" s="61"/>
      <c r="H29" s="10"/>
      <c r="I29" s="97"/>
      <c r="J29" s="80"/>
      <c r="K29" s="80"/>
      <c r="L29" s="80"/>
      <c r="M29" s="61"/>
      <c r="N29" s="10"/>
      <c r="O29" s="97"/>
      <c r="P29" s="80"/>
      <c r="Q29" s="80"/>
      <c r="R29" s="80"/>
      <c r="S29" s="61"/>
      <c r="U29" s="97"/>
      <c r="V29" s="80"/>
      <c r="W29" s="80"/>
      <c r="X29" s="80"/>
      <c r="Y29" s="61"/>
      <c r="Z29" s="26"/>
      <c r="AA29"/>
      <c r="AB29"/>
      <c r="AC29"/>
      <c r="AD29"/>
      <c r="AE29"/>
      <c r="AF29"/>
      <c r="AG29"/>
      <c r="AH29"/>
      <c r="AI29"/>
    </row>
    <row r="30" spans="1:35" ht="14" thickBot="1" x14ac:dyDescent="0.2">
      <c r="A30" s="118" t="s">
        <v>20</v>
      </c>
      <c r="B30" s="9"/>
      <c r="C30" s="99"/>
      <c r="D30" s="85"/>
      <c r="E30" s="85"/>
      <c r="F30" s="85"/>
      <c r="G30" s="69"/>
      <c r="H30" s="9"/>
      <c r="I30" s="99"/>
      <c r="J30" s="85"/>
      <c r="K30" s="85"/>
      <c r="L30" s="85"/>
      <c r="M30" s="69"/>
      <c r="N30" s="9"/>
      <c r="O30" s="99"/>
      <c r="P30" s="85"/>
      <c r="Q30" s="85"/>
      <c r="R30" s="85"/>
      <c r="S30" s="69"/>
      <c r="U30" s="99"/>
      <c r="V30" s="85"/>
      <c r="W30" s="85"/>
      <c r="X30" s="85"/>
      <c r="Y30" s="69"/>
      <c r="Z30" s="26">
        <f>(O22+P22)/P22</f>
        <v>-1.011748524191028</v>
      </c>
      <c r="AA30"/>
      <c r="AB30"/>
      <c r="AC30"/>
      <c r="AD30"/>
      <c r="AE30"/>
      <c r="AF30"/>
      <c r="AG30"/>
      <c r="AH30"/>
      <c r="AI30"/>
    </row>
    <row r="31" spans="1:35" x14ac:dyDescent="0.15">
      <c r="A31" s="119"/>
      <c r="AI31"/>
    </row>
    <row r="32" spans="1:35" ht="14" thickBot="1" x14ac:dyDescent="0.2">
      <c r="A32" s="119"/>
    </row>
    <row r="33" spans="1:25" x14ac:dyDescent="0.15">
      <c r="A33" s="120" t="s">
        <v>34</v>
      </c>
      <c r="C33" s="100"/>
      <c r="D33" s="101"/>
      <c r="E33" s="101"/>
      <c r="F33" s="101"/>
      <c r="G33" s="102"/>
      <c r="I33" s="100"/>
      <c r="J33" s="101"/>
      <c r="K33" s="101"/>
      <c r="L33" s="101"/>
      <c r="M33" s="108"/>
      <c r="O33" s="100"/>
      <c r="P33" s="101"/>
      <c r="Q33" s="101"/>
      <c r="R33" s="101"/>
      <c r="S33" s="108"/>
      <c r="U33" s="100"/>
      <c r="V33" s="101"/>
      <c r="W33" s="101"/>
      <c r="X33" s="101"/>
      <c r="Y33" s="108"/>
    </row>
    <row r="34" spans="1:25" x14ac:dyDescent="0.15">
      <c r="A34" s="121" t="s">
        <v>35</v>
      </c>
      <c r="B34" s="21"/>
      <c r="C34" s="103"/>
      <c r="D34" s="45"/>
      <c r="E34" s="45"/>
      <c r="F34" s="45"/>
      <c r="G34" s="104"/>
      <c r="H34" s="21"/>
      <c r="I34" s="103">
        <f>(I4-C4)/C4</f>
        <v>-0.18108418254615558</v>
      </c>
      <c r="J34" s="45">
        <f t="shared" ref="J34:L34" si="8">(J4-D4)/D4</f>
        <v>-2.6332812712161962E-2</v>
      </c>
      <c r="K34" s="45">
        <f t="shared" si="8"/>
        <v>-1.3148880310951346E-2</v>
      </c>
      <c r="L34" s="45">
        <f t="shared" si="8"/>
        <v>-2.3892257789908819E-2</v>
      </c>
      <c r="M34" s="64">
        <f>(M4-G4)/G4</f>
        <v>-6.6864950704632387E-2</v>
      </c>
      <c r="N34" s="21"/>
      <c r="O34" s="103">
        <f>(O4-I4)/I4</f>
        <v>-3.0247897115269103E-2</v>
      </c>
      <c r="P34" s="45">
        <f>(P4-J4)/J4</f>
        <v>-0.19992674391894838</v>
      </c>
      <c r="Q34" s="45">
        <f>(Q4-K4)/K4</f>
        <v>-0.10559825687752637</v>
      </c>
      <c r="R34" s="45">
        <f>(R4-L4)/L4</f>
        <v>-8.7241010452723144E-2</v>
      </c>
      <c r="S34" s="64">
        <f>(S4-M4)/M4</f>
        <v>-0.10566233089743805</v>
      </c>
      <c r="U34" s="113">
        <f>(U4-O4)/O4</f>
        <v>-1</v>
      </c>
      <c r="V34" s="45">
        <f>(V4-P4)/P4</f>
        <v>-1</v>
      </c>
      <c r="W34" s="45">
        <f>(W4-Q4)/Q4</f>
        <v>-1</v>
      </c>
      <c r="X34" s="45">
        <f>(X4-R4)/R4</f>
        <v>-1</v>
      </c>
      <c r="Y34" s="64">
        <f>(Y4-S4)/S4</f>
        <v>-1</v>
      </c>
    </row>
    <row r="35" spans="1:25" x14ac:dyDescent="0.15">
      <c r="A35" s="121" t="s">
        <v>36</v>
      </c>
      <c r="B35" s="21"/>
      <c r="C35" s="103">
        <f>(C4+C6)/C4</f>
        <v>0.4813045545689934</v>
      </c>
      <c r="D35" s="45">
        <f>(D4+D6)/D4</f>
        <v>0.37783751715620362</v>
      </c>
      <c r="E35" s="45">
        <f>(E4+E6)/E4</f>
        <v>0.37946971245310573</v>
      </c>
      <c r="F35" s="45">
        <f>(F4+F6)/F4</f>
        <v>0.41260075756696724</v>
      </c>
      <c r="G35" s="64">
        <f>(G4+G6)/G4</f>
        <v>0.41612260848637356</v>
      </c>
      <c r="H35" s="21"/>
      <c r="I35" s="103">
        <f>(I4+I6)/I4</f>
        <v>0.37162770077528279</v>
      </c>
      <c r="J35" s="45">
        <f>(J4+J6)/J4</f>
        <v>0.40217837032545384</v>
      </c>
      <c r="K35" s="45">
        <f>(K4+K6)/K4</f>
        <v>0.3879697557570449</v>
      </c>
      <c r="L35" s="45">
        <f>(L4+L6)/L4</f>
        <v>0.40456009522096503</v>
      </c>
      <c r="M35" s="64">
        <f>(M4+M6)/M4</f>
        <v>0.39158436854582007</v>
      </c>
      <c r="N35" s="21"/>
      <c r="O35" s="103">
        <f>(O4+O6)/O4</f>
        <v>0.37826791306348173</v>
      </c>
      <c r="P35" s="45">
        <f>(P4+P6)/P4</f>
        <v>0.38758256587856332</v>
      </c>
      <c r="Q35" s="45">
        <f>(Q4+Q6)/Q4</f>
        <v>0.37796159009169228</v>
      </c>
      <c r="R35" s="45">
        <f>(R4+R6)/R4</f>
        <v>0.3801538148198082</v>
      </c>
      <c r="S35" s="64">
        <f>(S4+S6)/S4</f>
        <v>0.38075638051737792</v>
      </c>
      <c r="U35" s="113" t="e">
        <f>(U4+U6)/U4</f>
        <v>#DIV/0!</v>
      </c>
      <c r="V35" s="45" t="e">
        <f>(V4+V6)/V4</f>
        <v>#DIV/0!</v>
      </c>
      <c r="W35" s="45" t="e">
        <f>(W4+W6)/W4</f>
        <v>#DIV/0!</v>
      </c>
      <c r="X35" s="45" t="e">
        <f>(X4+X6)/X4</f>
        <v>#DIV/0!</v>
      </c>
      <c r="Y35" s="64" t="e">
        <f>(Y4+Y6)/Y4</f>
        <v>#DIV/0!</v>
      </c>
    </row>
    <row r="36" spans="1:25" x14ac:dyDescent="0.15">
      <c r="A36" s="121" t="s">
        <v>37</v>
      </c>
      <c r="B36" s="21"/>
      <c r="C36" s="103">
        <f>-C7/C4</f>
        <v>0.1374566737475498</v>
      </c>
      <c r="D36" s="45">
        <f>-D7/D4</f>
        <v>0.18031264542241213</v>
      </c>
      <c r="E36" s="45">
        <f>-E7/E4</f>
        <v>0.15672735152545081</v>
      </c>
      <c r="F36" s="45">
        <f>-F7/F4</f>
        <v>0.17172071251962653</v>
      </c>
      <c r="G36" s="64">
        <f>-G7/G4</f>
        <v>0.16046443871401869</v>
      </c>
      <c r="H36" s="21"/>
      <c r="I36" s="103">
        <f>-I7/I4</f>
        <v>0.13606133875604179</v>
      </c>
      <c r="J36" s="45">
        <f>-J7/J4</f>
        <v>0.17316419666504151</v>
      </c>
      <c r="K36" s="45">
        <f>-K7/K4</f>
        <v>0.14802595728681095</v>
      </c>
      <c r="L36" s="45">
        <f>-L7/L4</f>
        <v>0.18921090025388687</v>
      </c>
      <c r="M36" s="64">
        <f>-M7/M4</f>
        <v>0.16163986627281074</v>
      </c>
      <c r="N36" s="21"/>
      <c r="O36" s="103">
        <f>-O7/O4</f>
        <v>0.19090243048243541</v>
      </c>
      <c r="P36" s="45">
        <f>-P7/P4</f>
        <v>0.27035853607889632</v>
      </c>
      <c r="Q36" s="45">
        <f>-Q7/Q4</f>
        <v>0.19377549760731516</v>
      </c>
      <c r="R36" s="45">
        <f>-R7/R4</f>
        <v>0.22648169397104428</v>
      </c>
      <c r="S36" s="110">
        <f>-S7/S4</f>
        <v>0.21848486106138576</v>
      </c>
      <c r="U36" s="113" t="e">
        <f>-U7/U4</f>
        <v>#DIV/0!</v>
      </c>
      <c r="V36" s="45" t="e">
        <f>-V7/V4</f>
        <v>#DIV/0!</v>
      </c>
      <c r="W36" s="45" t="e">
        <f>-W7/W4</f>
        <v>#DIV/0!</v>
      </c>
      <c r="X36" s="45" t="e">
        <f>-X7/X4</f>
        <v>#DIV/0!</v>
      </c>
      <c r="Y36" s="110" t="e">
        <f>-Y7/Y4</f>
        <v>#DIV/0!</v>
      </c>
    </row>
    <row r="37" spans="1:25" x14ac:dyDescent="0.15">
      <c r="A37" s="121" t="s">
        <v>38</v>
      </c>
      <c r="B37" s="21"/>
      <c r="C37" s="103">
        <f>-(C7+C8)/C4</f>
        <v>0.23610282900524449</v>
      </c>
      <c r="D37" s="45">
        <f>-(D7+D8)/D4</f>
        <v>0.30461312780949934</v>
      </c>
      <c r="E37" s="45">
        <f>-(E7+E8)/E4</f>
        <v>0.44380961427613513</v>
      </c>
      <c r="F37" s="45">
        <f>-(F7+F8)/F4</f>
        <v>0.3052725088595199</v>
      </c>
      <c r="G37" s="64">
        <f>-(G7+G8)/G4</f>
        <v>0.31790661337036991</v>
      </c>
      <c r="H37" s="21"/>
      <c r="I37" s="103">
        <f>-(I7+I8)/I4</f>
        <v>0.24958141438469317</v>
      </c>
      <c r="J37" s="45">
        <f>-(J7+J8)/J4</f>
        <v>0.28853006687762439</v>
      </c>
      <c r="K37" s="45">
        <f>-(K7+K8)/K4</f>
        <v>0.25455641210815727</v>
      </c>
      <c r="L37" s="45">
        <f>-(L7+L8)/L4</f>
        <v>0.33711206005015265</v>
      </c>
      <c r="M37" s="64">
        <f>-(M7+M8)/M4</f>
        <v>0.28251095678548588</v>
      </c>
      <c r="N37" s="21"/>
      <c r="O37" s="103">
        <f>-(O7+O8)/O4</f>
        <v>0.30942456684371128</v>
      </c>
      <c r="P37" s="45">
        <f>-(P7+P8)/P4</f>
        <v>0.40959707091917497</v>
      </c>
      <c r="Q37" s="45">
        <f>-(Q7+Q8)/Q4</f>
        <v>0.3258009172890845</v>
      </c>
      <c r="R37" s="45">
        <f>-(R7+R8)/R4</f>
        <v>0.36568453618893809</v>
      </c>
      <c r="S37" s="110">
        <f>-(S7+S8)/S4</f>
        <v>0.35028890789907613</v>
      </c>
      <c r="U37" s="113" t="e">
        <f>-(U7+U8)/U4</f>
        <v>#DIV/0!</v>
      </c>
      <c r="V37" s="45" t="e">
        <f>-(V7+V8)/V4</f>
        <v>#DIV/0!</v>
      </c>
      <c r="W37" s="45" t="e">
        <f>-(W7+W8)/W4</f>
        <v>#DIV/0!</v>
      </c>
      <c r="X37" s="45" t="e">
        <f>-(X7+X8)/X4</f>
        <v>#DIV/0!</v>
      </c>
      <c r="Y37" s="110" t="e">
        <f>-(Y7+Y8)/Y4</f>
        <v>#DIV/0!</v>
      </c>
    </row>
    <row r="38" spans="1:25" x14ac:dyDescent="0.15">
      <c r="A38" s="121" t="s">
        <v>39</v>
      </c>
      <c r="B38" s="22"/>
      <c r="C38" s="105"/>
      <c r="D38" s="46"/>
      <c r="E38" s="46"/>
      <c r="F38" s="46"/>
      <c r="G38" s="64"/>
      <c r="H38" s="22"/>
      <c r="I38" s="105">
        <f>((I7+I8)-(E7+E8))/(I7+I8)</f>
        <v>-0.78590092239870246</v>
      </c>
      <c r="J38" s="46">
        <f>((J7+J8)-(I7+I8))/(J7+J8)</f>
        <v>0.13174471523014403</v>
      </c>
      <c r="K38" s="46">
        <f>((K7+K8)-(J7+J8))/(K7+K8)</f>
        <v>-0.13934756858288078</v>
      </c>
      <c r="L38" s="46">
        <f>((L7+L8)-(K7+K8))/(L7+L8)</f>
        <v>0.25211996977809253</v>
      </c>
      <c r="M38" s="109">
        <f>((M7+M8)-(G7+G8))/(M7+M8)</f>
        <v>-0.2059235167286684</v>
      </c>
      <c r="N38" s="22"/>
      <c r="O38" s="105">
        <f>((O7+O8)-(K7+K8))/(O7+O8)</f>
        <v>0.15919931933385162</v>
      </c>
      <c r="P38" s="46">
        <f>((P7+P8)-(O7+O8))/(P7+P8)</f>
        <v>8.0916020303431299E-2</v>
      </c>
      <c r="Q38" s="46">
        <f>((Q7+Q8)-(P7+P8))/(Q7+Q8)</f>
        <v>-0.13044867910039934</v>
      </c>
      <c r="R38" s="46">
        <f>((R7+R8)-(Q7+Q8))/(R7+R8)</f>
        <v>0.13534190744057445</v>
      </c>
      <c r="S38" s="109">
        <f>((S7+S8)-(M7+M8))/(S7+S8)</f>
        <v>9.8205904989684012E-2</v>
      </c>
      <c r="U38" s="114" t="e">
        <f>((U7+U8)-(Q7+Q8))/(U7+U8)</f>
        <v>#DIV/0!</v>
      </c>
      <c r="V38" s="46" t="e">
        <f>((V7+V8)-(U7+U8))/(V7+V8)</f>
        <v>#DIV/0!</v>
      </c>
      <c r="W38" s="46" t="e">
        <f>((W7+W8)-(V7+V8))/(W7+W8)</f>
        <v>#DIV/0!</v>
      </c>
      <c r="X38" s="46" t="e">
        <f>((X7+X8)-(W7+W8))/(X7+X8)</f>
        <v>#DIV/0!</v>
      </c>
      <c r="Y38" s="109" t="e">
        <f>((Y7+Y8)-(S7+S8))/(Y7+Y8)</f>
        <v>#DIV/0!</v>
      </c>
    </row>
    <row r="39" spans="1:25" x14ac:dyDescent="0.15">
      <c r="A39" s="121" t="s">
        <v>40</v>
      </c>
      <c r="B39" s="22"/>
      <c r="C39" s="105">
        <f>(C4+C6+C7+C8+C21)/C4</f>
        <v>0.24377046823926621</v>
      </c>
      <c r="D39" s="46">
        <f>(D4+D6+D7+D8+D21)/D4</f>
        <v>7.2794580793899458E-2</v>
      </c>
      <c r="E39" s="46">
        <f>(E4+E6+E7+E8+E21)/E4</f>
        <v>-6.4054201506095407E-2</v>
      </c>
      <c r="F39" s="46">
        <f>(F4+F6+F7+F8+F21)/F4</f>
        <v>0.10748647769594878</v>
      </c>
      <c r="G39" s="64">
        <f>(G4+G6+G7+G8+G21)/G4</f>
        <v>9.7809246785635323E-2</v>
      </c>
      <c r="H39" s="22"/>
      <c r="I39" s="105">
        <f>(I4+I6+I7+I8+I21)/I4</f>
        <v>0.12115394743358061</v>
      </c>
      <c r="J39" s="46">
        <f>(J4+J6+J7+J8+J21)/J4</f>
        <v>0.1138116923339977</v>
      </c>
      <c r="K39" s="46">
        <f>(K4+K6+K7+K8+K21)/K4</f>
        <v>0.13371111209073333</v>
      </c>
      <c r="L39" s="46">
        <f>(L4+L6+L7+L8+L21)/L4</f>
        <v>6.7614365774600102E-2</v>
      </c>
      <c r="M39" s="109">
        <f>(M4+M6+M7+M8+M21)/M4</f>
        <v>0.10900621362041653</v>
      </c>
      <c r="N39" s="22"/>
      <c r="O39" s="105">
        <f>(O4+O6+O7+O8+O21)/O4</f>
        <v>6.9434467682396958E-2</v>
      </c>
      <c r="P39" s="46">
        <f>(P4+P6+P7+P8+P21)/P4</f>
        <v>-2.2014505040611636E-2</v>
      </c>
      <c r="Q39" s="46">
        <f>(Q4+Q6+Q7+Q8+Q21)/Q4</f>
        <v>5.2160672802607784E-2</v>
      </c>
      <c r="R39" s="46">
        <f>(R4+R6+R7+R8+R21)/R4</f>
        <v>1.4309023783637879E-2</v>
      </c>
      <c r="S39" s="111">
        <f>(S4+S6+S7+S8+S21)/S4</f>
        <v>3.058715385870649E-2</v>
      </c>
      <c r="U39" s="114" t="e">
        <f>(U4+U6+U7+U8+U21)/U4</f>
        <v>#DIV/0!</v>
      </c>
      <c r="V39" s="46" t="e">
        <f>(V4+V6+V7+V8+V21)/V4</f>
        <v>#DIV/0!</v>
      </c>
      <c r="W39" s="46" t="e">
        <f>(W4+W6+W7+W8+W21)/W4</f>
        <v>#DIV/0!</v>
      </c>
      <c r="X39" s="46" t="e">
        <f>(X4+X6+X7+X8+X21)/X4</f>
        <v>#DIV/0!</v>
      </c>
      <c r="Y39" s="111" t="e">
        <f>(Y4+Y6+Y7+Y8+Y21)/Y4</f>
        <v>#DIV/0!</v>
      </c>
    </row>
    <row r="40" spans="1:25" ht="14" thickBot="1" x14ac:dyDescent="0.2">
      <c r="A40" s="122" t="s">
        <v>41</v>
      </c>
      <c r="B40" s="21"/>
      <c r="C40" s="106">
        <f>C26/C4</f>
        <v>0.71988886473068547</v>
      </c>
      <c r="D40" s="66">
        <f>D26/D4</f>
        <v>0.20731463249793877</v>
      </c>
      <c r="E40" s="66">
        <f>E26/E4</f>
        <v>0.29111342613041036</v>
      </c>
      <c r="F40" s="66">
        <f>F26/F4</f>
        <v>0.30349449653968974</v>
      </c>
      <c r="G40" s="67">
        <f>G26/G4</f>
        <v>0.39653105766064051</v>
      </c>
      <c r="H40" s="21"/>
      <c r="I40" s="106">
        <f>I26/I4</f>
        <v>0.11162123681038048</v>
      </c>
      <c r="J40" s="66">
        <f>J26/J4</f>
        <v>0.10383456861906286</v>
      </c>
      <c r="K40" s="66">
        <f>K26/K4</f>
        <v>0.16219280609051262</v>
      </c>
      <c r="L40" s="66">
        <f>L26/L4</f>
        <v>6.3072106745260453E-2</v>
      </c>
      <c r="M40" s="67">
        <f>M26/M4</f>
        <v>0.11006203625229712</v>
      </c>
      <c r="N40" s="21"/>
      <c r="O40" s="106">
        <f>O26/O4</f>
        <v>5.862562881970837E-2</v>
      </c>
      <c r="P40" s="66">
        <f>P26/P4</f>
        <v>-3.5454475855519731E-2</v>
      </c>
      <c r="Q40" s="66">
        <f>Q26/Q4</f>
        <v>4.0353070151228423E-2</v>
      </c>
      <c r="R40" s="66">
        <f>R26/R4</f>
        <v>3.0106195908789044E-3</v>
      </c>
      <c r="S40" s="112">
        <f>S26/S4</f>
        <v>1.8816706070113268E-2</v>
      </c>
      <c r="U40" s="115" t="e">
        <f>U26/U4</f>
        <v>#DIV/0!</v>
      </c>
      <c r="V40" s="66" t="e">
        <f>V26/V4</f>
        <v>#DIV/0!</v>
      </c>
      <c r="W40" s="66" t="e">
        <f>W26/W4</f>
        <v>#DIV/0!</v>
      </c>
      <c r="X40" s="66" t="e">
        <f>X26/X4</f>
        <v>#DIV/0!</v>
      </c>
      <c r="Y40" s="112" t="e">
        <f>Y26/Y4</f>
        <v>#DIV/0!</v>
      </c>
    </row>
    <row r="41" spans="1:25" x14ac:dyDescent="0.15">
      <c r="A41" s="123" t="s">
        <v>42</v>
      </c>
      <c r="B41" s="21"/>
      <c r="C41" s="2"/>
      <c r="D41" s="14"/>
      <c r="E41" s="14"/>
      <c r="F41" s="14"/>
      <c r="G41" s="37"/>
      <c r="H41" s="21"/>
      <c r="I41" s="2"/>
      <c r="J41" s="14"/>
      <c r="K41" s="14"/>
      <c r="L41" s="14"/>
      <c r="M41" s="14"/>
      <c r="N41" s="21"/>
      <c r="O41" s="33"/>
      <c r="P41" s="14"/>
      <c r="Q41" s="14"/>
      <c r="R41" s="14"/>
      <c r="S41" s="14"/>
      <c r="U41" s="33"/>
      <c r="V41" s="14"/>
      <c r="W41" s="14"/>
      <c r="X41" s="14"/>
      <c r="Y41" s="14"/>
    </row>
    <row r="42" spans="1:25" x14ac:dyDescent="0.15">
      <c r="A42" s="123" t="s">
        <v>43</v>
      </c>
      <c r="B42" s="21"/>
      <c r="C42" s="2"/>
      <c r="D42" s="14"/>
      <c r="E42" s="14"/>
      <c r="F42" s="14"/>
      <c r="G42" s="37"/>
      <c r="H42" s="21"/>
      <c r="I42" s="2"/>
      <c r="J42" s="14"/>
      <c r="K42" s="14"/>
      <c r="L42" s="14"/>
      <c r="M42" s="14"/>
      <c r="N42" s="21"/>
      <c r="O42" s="33"/>
      <c r="P42" s="14"/>
      <c r="Q42" s="14"/>
      <c r="R42" s="14"/>
      <c r="S42" s="14"/>
      <c r="U42" s="33"/>
      <c r="V42" s="14"/>
      <c r="W42" s="14"/>
      <c r="X42" s="14"/>
      <c r="Y42" s="14"/>
    </row>
  </sheetData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MARRO</vt:lpstr>
      <vt:lpstr>FARMACIA - Desglose mensual</vt:lpstr>
      <vt:lpstr>FARMACIA - Trimestres</vt:lpstr>
    </vt:vector>
  </TitlesOfParts>
  <Company>Farmacia Marro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</dc:creator>
  <cp:lastModifiedBy>Microsoft Office User</cp:lastModifiedBy>
  <cp:lastPrinted>2020-07-21T10:56:06Z</cp:lastPrinted>
  <dcterms:created xsi:type="dcterms:W3CDTF">2019-01-02T18:39:35Z</dcterms:created>
  <dcterms:modified xsi:type="dcterms:W3CDTF">2021-10-22T11:56:03Z</dcterms:modified>
</cp:coreProperties>
</file>